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/>
  <mc:AlternateContent xmlns:mc="http://schemas.openxmlformats.org/markup-compatibility/2006">
    <mc:Choice Requires="x15">
      <x15ac:absPath xmlns:x15ac="http://schemas.microsoft.com/office/spreadsheetml/2010/11/ac" url="/Users/adamlankford/Downloads/"/>
    </mc:Choice>
  </mc:AlternateContent>
  <xr:revisionPtr revIDLastSave="0" documentId="8_{12B8DFFC-7949-784D-BA14-225673C039C1}" xr6:coauthVersionLast="47" xr6:coauthVersionMax="47" xr10:uidLastSave="{00000000-0000-0000-0000-000000000000}"/>
  <bookViews>
    <workbookView xWindow="0" yWindow="500" windowWidth="36280" windowHeight="25420" tabRatio="770" activeTab="5" xr2:uid="{00000000-000D-0000-FFFF-FFFF00000000}"/>
  </bookViews>
  <sheets>
    <sheet name="General Assumption &amp; Dashboards" sheetId="1" r:id="rId1"/>
    <sheet name="Budget, Assum &amp; ProForma State " sheetId="2" r:id="rId2"/>
    <sheet name="CA &amp; Revenue - Essentials" sheetId="3" r:id="rId3"/>
    <sheet name="CA &amp; Revenue -Plus" sheetId="4" r:id="rId4"/>
    <sheet name="CA &amp; Revenue -Pro" sheetId="5" r:id="rId5"/>
    <sheet name="MVP Dev Estimate" sheetId="6" r:id="rId6"/>
    <sheet name="Fixed Costs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7" l="1"/>
  <c r="D5" i="6"/>
  <c r="C4" i="6"/>
  <c r="D4" i="6" s="1"/>
  <c r="D3" i="6"/>
  <c r="D2" i="6"/>
  <c r="D7" i="6" s="1"/>
  <c r="C81" i="2" s="1"/>
  <c r="B12" i="5"/>
  <c r="C11" i="5"/>
  <c r="D11" i="5" s="1"/>
  <c r="E11" i="5" s="1"/>
  <c r="C10" i="5"/>
  <c r="D10" i="5" s="1"/>
  <c r="E10" i="5" s="1"/>
  <c r="C9" i="5"/>
  <c r="D9" i="5" s="1"/>
  <c r="E9" i="5" s="1"/>
  <c r="C8" i="5"/>
  <c r="D8" i="5" s="1"/>
  <c r="E8" i="5" s="1"/>
  <c r="C7" i="5"/>
  <c r="D7" i="5" s="1"/>
  <c r="E7" i="5" s="1"/>
  <c r="C6" i="5"/>
  <c r="D6" i="5" s="1"/>
  <c r="E6" i="5" s="1"/>
  <c r="F5" i="5"/>
  <c r="C5" i="5"/>
  <c r="D5" i="5" s="1"/>
  <c r="E5" i="5" s="1"/>
  <c r="G5" i="5" s="1"/>
  <c r="I4" i="5"/>
  <c r="H4" i="5"/>
  <c r="F4" i="5"/>
  <c r="E4" i="5"/>
  <c r="D4" i="5"/>
  <c r="C4" i="5"/>
  <c r="B4" i="5"/>
  <c r="B12" i="4"/>
  <c r="C11" i="4"/>
  <c r="D11" i="4" s="1"/>
  <c r="E11" i="4" s="1"/>
  <c r="C10" i="4"/>
  <c r="D10" i="4" s="1"/>
  <c r="E10" i="4" s="1"/>
  <c r="C9" i="4"/>
  <c r="D9" i="4" s="1"/>
  <c r="E9" i="4" s="1"/>
  <c r="C8" i="4"/>
  <c r="D8" i="4" s="1"/>
  <c r="E8" i="4" s="1"/>
  <c r="C7" i="4"/>
  <c r="D7" i="4" s="1"/>
  <c r="E7" i="4" s="1"/>
  <c r="C6" i="4"/>
  <c r="D6" i="4" s="1"/>
  <c r="E6" i="4" s="1"/>
  <c r="F5" i="4"/>
  <c r="C5" i="4"/>
  <c r="D5" i="4" s="1"/>
  <c r="E5" i="4" s="1"/>
  <c r="G5" i="4" s="1"/>
  <c r="I4" i="4"/>
  <c r="H4" i="4"/>
  <c r="F4" i="4"/>
  <c r="E4" i="4"/>
  <c r="D4" i="4"/>
  <c r="C4" i="4"/>
  <c r="B4" i="4"/>
  <c r="B12" i="3"/>
  <c r="C11" i="3"/>
  <c r="D11" i="3" s="1"/>
  <c r="E11" i="3" s="1"/>
  <c r="C10" i="3"/>
  <c r="D10" i="3" s="1"/>
  <c r="E10" i="3" s="1"/>
  <c r="C9" i="3"/>
  <c r="D9" i="3" s="1"/>
  <c r="E9" i="3" s="1"/>
  <c r="C8" i="3"/>
  <c r="D8" i="3" s="1"/>
  <c r="E8" i="3" s="1"/>
  <c r="C7" i="3"/>
  <c r="D7" i="3" s="1"/>
  <c r="E7" i="3" s="1"/>
  <c r="C6" i="3"/>
  <c r="D6" i="3" s="1"/>
  <c r="E6" i="3" s="1"/>
  <c r="F5" i="3"/>
  <c r="C5" i="3"/>
  <c r="D5" i="3" s="1"/>
  <c r="E5" i="3" s="1"/>
  <c r="G5" i="3" s="1"/>
  <c r="I4" i="3"/>
  <c r="H4" i="3"/>
  <c r="F4" i="3"/>
  <c r="E4" i="3"/>
  <c r="D4" i="3"/>
  <c r="C4" i="3"/>
  <c r="B4" i="3"/>
  <c r="CQ146" i="2"/>
  <c r="CP146" i="2"/>
  <c r="CO146" i="2"/>
  <c r="CN146" i="2"/>
  <c r="CM146" i="2"/>
  <c r="CL146" i="2"/>
  <c r="CK146" i="2"/>
  <c r="CJ146" i="2"/>
  <c r="CI146" i="2"/>
  <c r="CH146" i="2"/>
  <c r="CG146" i="2"/>
  <c r="CB146" i="2"/>
  <c r="CA146" i="2"/>
  <c r="BZ146" i="2"/>
  <c r="BY146" i="2"/>
  <c r="BX146" i="2"/>
  <c r="BW146" i="2"/>
  <c r="BV146" i="2"/>
  <c r="BU146" i="2"/>
  <c r="BT146" i="2"/>
  <c r="BS146" i="2"/>
  <c r="BR146" i="2"/>
  <c r="BM146" i="2"/>
  <c r="BL146" i="2"/>
  <c r="BK146" i="2"/>
  <c r="BJ146" i="2"/>
  <c r="BI146" i="2"/>
  <c r="BH146" i="2"/>
  <c r="BG146" i="2"/>
  <c r="BF146" i="2"/>
  <c r="BE146" i="2"/>
  <c r="BD146" i="2"/>
  <c r="BC146" i="2"/>
  <c r="BN146" i="2" s="1"/>
  <c r="AX146" i="2"/>
  <c r="AW146" i="2"/>
  <c r="AV146" i="2"/>
  <c r="AU146" i="2"/>
  <c r="AT146" i="2"/>
  <c r="AS146" i="2"/>
  <c r="AR146" i="2"/>
  <c r="AQ146" i="2"/>
  <c r="AP146" i="2"/>
  <c r="AO146" i="2"/>
  <c r="AN146" i="2"/>
  <c r="AI146" i="2"/>
  <c r="AH146" i="2"/>
  <c r="AG146" i="2"/>
  <c r="AF146" i="2"/>
  <c r="AE146" i="2"/>
  <c r="AD146" i="2"/>
  <c r="AC146" i="2"/>
  <c r="AB146" i="2"/>
  <c r="AA146" i="2"/>
  <c r="Z146" i="2"/>
  <c r="Y146" i="2"/>
  <c r="AJ146" i="2" s="1"/>
  <c r="CR142" i="2"/>
  <c r="CC142" i="2"/>
  <c r="BN142" i="2"/>
  <c r="AY142" i="2"/>
  <c r="AJ142" i="2"/>
  <c r="CR137" i="2"/>
  <c r="CQ137" i="2"/>
  <c r="CP137" i="2"/>
  <c r="CO137" i="2"/>
  <c r="CN137" i="2"/>
  <c r="CM137" i="2"/>
  <c r="CL137" i="2"/>
  <c r="CK137" i="2"/>
  <c r="CJ137" i="2"/>
  <c r="CI137" i="2"/>
  <c r="CH137" i="2"/>
  <c r="CG137" i="2"/>
  <c r="CF137" i="2"/>
  <c r="CC137" i="2"/>
  <c r="CB137" i="2"/>
  <c r="CA137" i="2"/>
  <c r="BZ137" i="2"/>
  <c r="BY137" i="2"/>
  <c r="BX137" i="2"/>
  <c r="BW137" i="2"/>
  <c r="BV137" i="2"/>
  <c r="BU137" i="2"/>
  <c r="BT137" i="2"/>
  <c r="BS137" i="2"/>
  <c r="BR137" i="2"/>
  <c r="BQ137" i="2"/>
  <c r="BN137" i="2"/>
  <c r="BM137" i="2"/>
  <c r="BL137" i="2"/>
  <c r="BK137" i="2"/>
  <c r="BJ137" i="2"/>
  <c r="BI137" i="2"/>
  <c r="BH137" i="2"/>
  <c r="BG137" i="2"/>
  <c r="BF137" i="2"/>
  <c r="BE137" i="2"/>
  <c r="BD137" i="2"/>
  <c r="BC137" i="2"/>
  <c r="BB137" i="2"/>
  <c r="AY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J137" i="2"/>
  <c r="AI137" i="2"/>
  <c r="AH137" i="2"/>
  <c r="AG137" i="2"/>
  <c r="AF137" i="2"/>
  <c r="AE137" i="2"/>
  <c r="AD137" i="2"/>
  <c r="AC137" i="2"/>
  <c r="AB137" i="2"/>
  <c r="AA137" i="2"/>
  <c r="Z137" i="2"/>
  <c r="Y137" i="2"/>
  <c r="X137" i="2"/>
  <c r="CR136" i="2"/>
  <c r="CQ136" i="2"/>
  <c r="CP136" i="2"/>
  <c r="CO136" i="2"/>
  <c r="CN136" i="2"/>
  <c r="CM136" i="2"/>
  <c r="CL136" i="2"/>
  <c r="CK136" i="2"/>
  <c r="CJ136" i="2"/>
  <c r="CI136" i="2"/>
  <c r="CH136" i="2"/>
  <c r="CG136" i="2"/>
  <c r="CF136" i="2"/>
  <c r="CC136" i="2"/>
  <c r="CB136" i="2"/>
  <c r="CA136" i="2"/>
  <c r="BZ136" i="2"/>
  <c r="BY136" i="2"/>
  <c r="BX136" i="2"/>
  <c r="BW136" i="2"/>
  <c r="BV136" i="2"/>
  <c r="BU136" i="2"/>
  <c r="BT136" i="2"/>
  <c r="BS136" i="2"/>
  <c r="BR136" i="2"/>
  <c r="BQ136" i="2"/>
  <c r="BN136" i="2"/>
  <c r="BM136" i="2"/>
  <c r="BL136" i="2"/>
  <c r="BK136" i="2"/>
  <c r="BJ136" i="2"/>
  <c r="BI136" i="2"/>
  <c r="BH136" i="2"/>
  <c r="BG136" i="2"/>
  <c r="BF136" i="2"/>
  <c r="BE136" i="2"/>
  <c r="BD136" i="2"/>
  <c r="BC136" i="2"/>
  <c r="BB136" i="2"/>
  <c r="AY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J136" i="2"/>
  <c r="AI136" i="2"/>
  <c r="AH136" i="2"/>
  <c r="AG136" i="2"/>
  <c r="AF136" i="2"/>
  <c r="AE136" i="2"/>
  <c r="AD136" i="2"/>
  <c r="AC136" i="2"/>
  <c r="AB136" i="2"/>
  <c r="AA136" i="2"/>
  <c r="Z136" i="2"/>
  <c r="Y136" i="2"/>
  <c r="X136" i="2"/>
  <c r="CR124" i="2"/>
  <c r="CC124" i="2"/>
  <c r="CF146" i="2" s="1"/>
  <c r="CR146" i="2" s="1"/>
  <c r="BN124" i="2"/>
  <c r="BQ146" i="2" s="1"/>
  <c r="CC146" i="2" s="1"/>
  <c r="AY124" i="2"/>
  <c r="AJ124" i="2"/>
  <c r="AM146" i="2" s="1"/>
  <c r="AY146" i="2" s="1"/>
  <c r="CR121" i="2"/>
  <c r="CC121" i="2"/>
  <c r="BN121" i="2"/>
  <c r="AY121" i="2"/>
  <c r="AJ121" i="2"/>
  <c r="CR105" i="2"/>
  <c r="CC105" i="2"/>
  <c r="BN105" i="2"/>
  <c r="AY105" i="2"/>
  <c r="AC105" i="2"/>
  <c r="AB105" i="2"/>
  <c r="AA105" i="2"/>
  <c r="Z105" i="2"/>
  <c r="Y105" i="2"/>
  <c r="X105" i="2"/>
  <c r="AJ105" i="2" s="1"/>
  <c r="CQ104" i="2"/>
  <c r="CP104" i="2"/>
  <c r="CO104" i="2"/>
  <c r="CN104" i="2"/>
  <c r="CM104" i="2"/>
  <c r="CL104" i="2"/>
  <c r="CK104" i="2"/>
  <c r="CJ104" i="2"/>
  <c r="CI104" i="2"/>
  <c r="CH104" i="2"/>
  <c r="CG104" i="2"/>
  <c r="CF104" i="2"/>
  <c r="CR104" i="2" s="1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CC104" i="2" s="1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N104" i="2" s="1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Y104" i="2" s="1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AJ104" i="2" s="1"/>
  <c r="CQ103" i="2"/>
  <c r="CP103" i="2"/>
  <c r="CO103" i="2"/>
  <c r="CN103" i="2"/>
  <c r="CM103" i="2"/>
  <c r="CL103" i="2"/>
  <c r="CK103" i="2"/>
  <c r="CJ103" i="2"/>
  <c r="CI103" i="2"/>
  <c r="CH103" i="2"/>
  <c r="CG103" i="2"/>
  <c r="CF103" i="2"/>
  <c r="CR103" i="2" s="1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CC103" i="2" s="1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N103" i="2" s="1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Y103" i="2" s="1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AJ103" i="2" s="1"/>
  <c r="CF101" i="2"/>
  <c r="BQ101" i="2"/>
  <c r="BB101" i="2"/>
  <c r="AM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AJ101" i="2" s="1"/>
  <c r="CF100" i="2"/>
  <c r="BQ100" i="2"/>
  <c r="BB100" i="2"/>
  <c r="AM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AJ100" i="2" s="1"/>
  <c r="G97" i="2"/>
  <c r="AI93" i="2"/>
  <c r="AH93" i="2"/>
  <c r="AG93" i="2"/>
  <c r="AF93" i="2"/>
  <c r="AE93" i="2"/>
  <c r="AD93" i="2"/>
  <c r="AC93" i="2"/>
  <c r="AB93" i="2"/>
  <c r="AA93" i="2"/>
  <c r="Z93" i="2"/>
  <c r="Y93" i="2"/>
  <c r="X93" i="2"/>
  <c r="C86" i="2"/>
  <c r="AY83" i="2"/>
  <c r="AX83" i="2"/>
  <c r="AW83" i="2"/>
  <c r="AV83" i="2"/>
  <c r="AU83" i="2"/>
  <c r="AT83" i="2"/>
  <c r="AS83" i="2"/>
  <c r="AR83" i="2"/>
  <c r="AQ83" i="2"/>
  <c r="AP83" i="2"/>
  <c r="AO83" i="2"/>
  <c r="AN83" i="2"/>
  <c r="AM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AJ79" i="2"/>
  <c r="AI79" i="2" s="1"/>
  <c r="AH79" i="2"/>
  <c r="AG79" i="2"/>
  <c r="AF79" i="2"/>
  <c r="AE79" i="2"/>
  <c r="AD79" i="2"/>
  <c r="AC79" i="2"/>
  <c r="AB79" i="2"/>
  <c r="AA79" i="2"/>
  <c r="Z79" i="2"/>
  <c r="Y79" i="2"/>
  <c r="X79" i="2"/>
  <c r="AJ78" i="2"/>
  <c r="AI78" i="2" s="1"/>
  <c r="AH78" i="2"/>
  <c r="AG78" i="2"/>
  <c r="AF78" i="2"/>
  <c r="AE78" i="2"/>
  <c r="AD78" i="2"/>
  <c r="AC78" i="2"/>
  <c r="AB78" i="2"/>
  <c r="AA78" i="2"/>
  <c r="Z78" i="2"/>
  <c r="Y78" i="2"/>
  <c r="X78" i="2"/>
  <c r="AJ77" i="2"/>
  <c r="AI77" i="2" s="1"/>
  <c r="AH77" i="2"/>
  <c r="AG77" i="2"/>
  <c r="AF77" i="2"/>
  <c r="AE77" i="2"/>
  <c r="AD77" i="2"/>
  <c r="AC77" i="2"/>
  <c r="AB77" i="2"/>
  <c r="AA77" i="2"/>
  <c r="Z77" i="2"/>
  <c r="Y77" i="2"/>
  <c r="X77" i="2"/>
  <c r="AJ76" i="2"/>
  <c r="AI76" i="2" s="1"/>
  <c r="AH76" i="2"/>
  <c r="AG76" i="2"/>
  <c r="AF76" i="2"/>
  <c r="AE76" i="2"/>
  <c r="AD76" i="2"/>
  <c r="AC76" i="2"/>
  <c r="AB76" i="2"/>
  <c r="AA76" i="2"/>
  <c r="Z76" i="2"/>
  <c r="Y76" i="2"/>
  <c r="X76" i="2"/>
  <c r="AJ75" i="2"/>
  <c r="AG75" i="2"/>
  <c r="AF75" i="2"/>
  <c r="AE75" i="2"/>
  <c r="AD75" i="2"/>
  <c r="AC75" i="2"/>
  <c r="AB75" i="2"/>
  <c r="AA75" i="2"/>
  <c r="Z75" i="2"/>
  <c r="Y75" i="2"/>
  <c r="X75" i="2"/>
  <c r="C75" i="2" a="1"/>
  <c r="C74" i="2" a="1"/>
  <c r="C74" i="2"/>
  <c r="B74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D72" i="2"/>
  <c r="E72" i="2" s="1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D71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D70" i="2"/>
  <c r="AJ69" i="2"/>
  <c r="AI69" i="2"/>
  <c r="AI96" i="2" s="1"/>
  <c r="AH69" i="2"/>
  <c r="AH96" i="2" s="1"/>
  <c r="AG69" i="2"/>
  <c r="AG96" i="2" s="1"/>
  <c r="AF69" i="2"/>
  <c r="AF96" i="2" s="1"/>
  <c r="AE69" i="2"/>
  <c r="AE96" i="2" s="1"/>
  <c r="AD69" i="2"/>
  <c r="AD96" i="2" s="1"/>
  <c r="AC69" i="2"/>
  <c r="AC96" i="2" s="1"/>
  <c r="AB69" i="2"/>
  <c r="AB96" i="2" s="1"/>
  <c r="AA69" i="2"/>
  <c r="AA96" i="2" s="1"/>
  <c r="Z69" i="2"/>
  <c r="Z96" i="2" s="1"/>
  <c r="Y69" i="2"/>
  <c r="Y96" i="2" s="1"/>
  <c r="X69" i="2"/>
  <c r="X96" i="2" s="1"/>
  <c r="AJ96" i="2" s="1"/>
  <c r="D69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D68" i="2"/>
  <c r="AJ67" i="2"/>
  <c r="AI67" i="2"/>
  <c r="AH67" i="2"/>
  <c r="AG67" i="2"/>
  <c r="AF67" i="2"/>
  <c r="AE67" i="2"/>
  <c r="AD67" i="2"/>
  <c r="AC67" i="2"/>
  <c r="AB67" i="2"/>
  <c r="AA67" i="2"/>
  <c r="Z67" i="2"/>
  <c r="Y67" i="2"/>
  <c r="X67" i="2"/>
  <c r="D67" i="2"/>
  <c r="AJ66" i="2"/>
  <c r="AG66" i="2"/>
  <c r="AF66" i="2"/>
  <c r="AE66" i="2"/>
  <c r="AD66" i="2"/>
  <c r="AC66" i="2"/>
  <c r="AB66" i="2"/>
  <c r="AA66" i="2"/>
  <c r="Z66" i="2"/>
  <c r="Y66" i="2"/>
  <c r="X66" i="2"/>
  <c r="D66" i="2"/>
  <c r="AJ65" i="2"/>
  <c r="AI65" i="2" s="1"/>
  <c r="AH65" i="2"/>
  <c r="AG65" i="2"/>
  <c r="AF65" i="2"/>
  <c r="AE65" i="2"/>
  <c r="AD65" i="2"/>
  <c r="AC65" i="2"/>
  <c r="AB65" i="2"/>
  <c r="AA65" i="2"/>
  <c r="Z65" i="2"/>
  <c r="Y65" i="2"/>
  <c r="X65" i="2"/>
  <c r="D65" i="2"/>
  <c r="AJ64" i="2"/>
  <c r="AG64" i="2"/>
  <c r="AF64" i="2"/>
  <c r="AE64" i="2"/>
  <c r="AD64" i="2"/>
  <c r="AC64" i="2"/>
  <c r="AB64" i="2"/>
  <c r="AA64" i="2"/>
  <c r="Z64" i="2"/>
  <c r="Y64" i="2"/>
  <c r="X64" i="2"/>
  <c r="D64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D63" i="2"/>
  <c r="C63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D62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C60" i="2"/>
  <c r="C58" i="2"/>
  <c r="AM55" i="2"/>
  <c r="AN55" i="2" s="1"/>
  <c r="AO55" i="2" s="1"/>
  <c r="AP55" i="2" s="1"/>
  <c r="AQ55" i="2" s="1"/>
  <c r="AR55" i="2" s="1"/>
  <c r="AS55" i="2" s="1"/>
  <c r="AT55" i="2" s="1"/>
  <c r="AU55" i="2" s="1"/>
  <c r="AV55" i="2" s="1"/>
  <c r="AW55" i="2" s="1"/>
  <c r="AX55" i="2" s="1"/>
  <c r="X55" i="2"/>
  <c r="Y55" i="2" s="1"/>
  <c r="Z55" i="2" s="1"/>
  <c r="AA55" i="2" s="1"/>
  <c r="AB55" i="2" s="1"/>
  <c r="AC55" i="2" s="1"/>
  <c r="AD55" i="2" s="1"/>
  <c r="AE55" i="2" s="1"/>
  <c r="AF55" i="2" s="1"/>
  <c r="AG55" i="2" s="1"/>
  <c r="AH55" i="2" s="1"/>
  <c r="AI55" i="2" s="1"/>
  <c r="CF54" i="2"/>
  <c r="CG54" i="2" s="1"/>
  <c r="BQ54" i="2"/>
  <c r="BR54" i="2" s="1"/>
  <c r="BB54" i="2"/>
  <c r="BC54" i="2" s="1"/>
  <c r="AM54" i="2"/>
  <c r="AN54" i="2" s="1"/>
  <c r="AI54" i="2"/>
  <c r="AJ54" i="2" s="1"/>
  <c r="AM22" i="2" s="1"/>
  <c r="AH54" i="2"/>
  <c r="AG54" i="2"/>
  <c r="AF54" i="2"/>
  <c r="AE54" i="2"/>
  <c r="AD54" i="2"/>
  <c r="AC54" i="2"/>
  <c r="AB54" i="2"/>
  <c r="AA54" i="2"/>
  <c r="Z54" i="2"/>
  <c r="Y54" i="2"/>
  <c r="X54" i="2"/>
  <c r="C51" i="2"/>
  <c r="AY48" i="2"/>
  <c r="AY49" i="2" s="1"/>
  <c r="AX48" i="2"/>
  <c r="AX49" i="2" s="1"/>
  <c r="AW48" i="2"/>
  <c r="AW49" i="2" s="1"/>
  <c r="AV48" i="2"/>
  <c r="AV49" i="2" s="1"/>
  <c r="AU48" i="2"/>
  <c r="AU49" i="2" s="1"/>
  <c r="AT48" i="2"/>
  <c r="AT49" i="2" s="1"/>
  <c r="AS48" i="2"/>
  <c r="AS49" i="2" s="1"/>
  <c r="AR48" i="2"/>
  <c r="AR49" i="2" s="1"/>
  <c r="AQ48" i="2"/>
  <c r="AQ49" i="2" s="1"/>
  <c r="AP48" i="2"/>
  <c r="AP49" i="2" s="1"/>
  <c r="AO48" i="2"/>
  <c r="AO49" i="2" s="1"/>
  <c r="AN48" i="2"/>
  <c r="AN49" i="2" s="1"/>
  <c r="AM48" i="2"/>
  <c r="AM49" i="2" s="1"/>
  <c r="AJ48" i="2"/>
  <c r="AJ49" i="2" s="1"/>
  <c r="AI48" i="2"/>
  <c r="AI49" i="2" s="1"/>
  <c r="AH48" i="2"/>
  <c r="AH49" i="2" s="1"/>
  <c r="AG48" i="2"/>
  <c r="AG49" i="2" s="1"/>
  <c r="AF48" i="2"/>
  <c r="AF49" i="2" s="1"/>
  <c r="AE48" i="2"/>
  <c r="AE49" i="2" s="1"/>
  <c r="AD48" i="2"/>
  <c r="AD49" i="2" s="1"/>
  <c r="AC48" i="2"/>
  <c r="AC49" i="2" s="1"/>
  <c r="AB48" i="2"/>
  <c r="AB49" i="2" s="1"/>
  <c r="AA48" i="2"/>
  <c r="AA49" i="2" s="1"/>
  <c r="Z48" i="2"/>
  <c r="Z49" i="2" s="1"/>
  <c r="Y48" i="2"/>
  <c r="Y49" i="2" s="1"/>
  <c r="X48" i="2"/>
  <c r="X49" i="2" s="1"/>
  <c r="D48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AJ43" i="2"/>
  <c r="AJ45" i="2" s="1"/>
  <c r="AI43" i="2"/>
  <c r="AI45" i="2" s="1"/>
  <c r="AI94" i="2" s="1"/>
  <c r="AH43" i="2"/>
  <c r="AH45" i="2" s="1"/>
  <c r="AH94" i="2" s="1"/>
  <c r="AG43" i="2"/>
  <c r="AG45" i="2" s="1"/>
  <c r="AG94" i="2" s="1"/>
  <c r="AF43" i="2"/>
  <c r="AF45" i="2" s="1"/>
  <c r="AF94" i="2" s="1"/>
  <c r="AE43" i="2"/>
  <c r="AE45" i="2" s="1"/>
  <c r="AE94" i="2" s="1"/>
  <c r="AD43" i="2"/>
  <c r="AD45" i="2" s="1"/>
  <c r="AD94" i="2" s="1"/>
  <c r="AC43" i="2"/>
  <c r="AC45" i="2" s="1"/>
  <c r="AC94" i="2" s="1"/>
  <c r="AB43" i="2"/>
  <c r="AB45" i="2" s="1"/>
  <c r="AB94" i="2" s="1"/>
  <c r="AA43" i="2"/>
  <c r="AA45" i="2" s="1"/>
  <c r="AA94" i="2" s="1"/>
  <c r="Z43" i="2"/>
  <c r="Z45" i="2" s="1"/>
  <c r="Z94" i="2" s="1"/>
  <c r="Y43" i="2"/>
  <c r="Y45" i="2" s="1"/>
  <c r="Y94" i="2" s="1"/>
  <c r="X43" i="2"/>
  <c r="X45" i="2" s="1"/>
  <c r="X94" i="2" s="1"/>
  <c r="AJ94" i="2" s="1"/>
  <c r="AJ39" i="2"/>
  <c r="AJ40" i="2" s="1"/>
  <c r="AI39" i="2"/>
  <c r="AI40" i="2" s="1"/>
  <c r="AI98" i="2" s="1"/>
  <c r="AH39" i="2"/>
  <c r="AH40" i="2" s="1"/>
  <c r="AH98" i="2" s="1"/>
  <c r="AG39" i="2"/>
  <c r="AG40" i="2" s="1"/>
  <c r="AG98" i="2" s="1"/>
  <c r="AF39" i="2"/>
  <c r="AF40" i="2" s="1"/>
  <c r="AF98" i="2" s="1"/>
  <c r="AE39" i="2"/>
  <c r="AE40" i="2" s="1"/>
  <c r="AE98" i="2" s="1"/>
  <c r="AD39" i="2"/>
  <c r="AD40" i="2" s="1"/>
  <c r="AD98" i="2" s="1"/>
  <c r="AC39" i="2"/>
  <c r="AC40" i="2" s="1"/>
  <c r="AC98" i="2" s="1"/>
  <c r="AB39" i="2"/>
  <c r="AB40" i="2" s="1"/>
  <c r="AB98" i="2" s="1"/>
  <c r="AA39" i="2"/>
  <c r="AA40" i="2" s="1"/>
  <c r="AA98" i="2" s="1"/>
  <c r="Z39" i="2"/>
  <c r="Z40" i="2" s="1"/>
  <c r="Z98" i="2" s="1"/>
  <c r="Y39" i="2"/>
  <c r="Y40" i="2" s="1"/>
  <c r="Y98" i="2" s="1"/>
  <c r="X39" i="2"/>
  <c r="X40" i="2" s="1"/>
  <c r="X98" i="2" s="1"/>
  <c r="I39" i="2"/>
  <c r="H39" i="2"/>
  <c r="G39" i="2"/>
  <c r="F39" i="2"/>
  <c r="E39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AJ32" i="2"/>
  <c r="AI32" i="2"/>
  <c r="AI34" i="2" s="1"/>
  <c r="AH32" i="2"/>
  <c r="AH34" i="2" s="1"/>
  <c r="AH95" i="2" s="1"/>
  <c r="AH123" i="2" s="1"/>
  <c r="AG32" i="2"/>
  <c r="AG34" i="2" s="1"/>
  <c r="AG95" i="2" s="1"/>
  <c r="AG123" i="2" s="1"/>
  <c r="AF32" i="2"/>
  <c r="AF34" i="2" s="1"/>
  <c r="AF95" i="2" s="1"/>
  <c r="AF123" i="2" s="1"/>
  <c r="AE32" i="2"/>
  <c r="AE34" i="2" s="1"/>
  <c r="AE95" i="2" s="1"/>
  <c r="AE123" i="2" s="1"/>
  <c r="AD32" i="2"/>
  <c r="AD34" i="2" s="1"/>
  <c r="AD95" i="2" s="1"/>
  <c r="AD123" i="2" s="1"/>
  <c r="AC32" i="2"/>
  <c r="AC34" i="2" s="1"/>
  <c r="AC95" i="2" s="1"/>
  <c r="AC123" i="2" s="1"/>
  <c r="AB32" i="2"/>
  <c r="AB34" i="2" s="1"/>
  <c r="AB95" i="2" s="1"/>
  <c r="AB123" i="2" s="1"/>
  <c r="AA32" i="2"/>
  <c r="AA34" i="2" s="1"/>
  <c r="AA95" i="2" s="1"/>
  <c r="AA123" i="2" s="1"/>
  <c r="Z32" i="2"/>
  <c r="Z34" i="2" s="1"/>
  <c r="Z95" i="2" s="1"/>
  <c r="Z123" i="2" s="1"/>
  <c r="Y32" i="2"/>
  <c r="Y34" i="2" s="1"/>
  <c r="Y95" i="2" s="1"/>
  <c r="Y123" i="2" s="1"/>
  <c r="X32" i="2"/>
  <c r="X34" i="2" s="1"/>
  <c r="X95" i="2" s="1"/>
  <c r="AI22" i="2"/>
  <c r="AI143" i="2" s="1"/>
  <c r="AI144" i="2" s="1"/>
  <c r="AH22" i="2"/>
  <c r="AH143" i="2" s="1"/>
  <c r="AH144" i="2" s="1"/>
  <c r="AG22" i="2"/>
  <c r="AG143" i="2" s="1"/>
  <c r="AG144" i="2" s="1"/>
  <c r="AF22" i="2"/>
  <c r="AF143" i="2" s="1"/>
  <c r="AF144" i="2" s="1"/>
  <c r="AE22" i="2"/>
  <c r="AE143" i="2" s="1"/>
  <c r="AE144" i="2" s="1"/>
  <c r="AD22" i="2"/>
  <c r="AD143" i="2" s="1"/>
  <c r="AD144" i="2" s="1"/>
  <c r="AC22" i="2"/>
  <c r="AC143" i="2" s="1"/>
  <c r="AC144" i="2" s="1"/>
  <c r="AB22" i="2"/>
  <c r="AB143" i="2" s="1"/>
  <c r="AB144" i="2" s="1"/>
  <c r="AA22" i="2"/>
  <c r="AA143" i="2" s="1"/>
  <c r="AA144" i="2" s="1"/>
  <c r="Z22" i="2"/>
  <c r="Z143" i="2" s="1"/>
  <c r="Z144" i="2" s="1"/>
  <c r="Y22" i="2"/>
  <c r="Y143" i="2" s="1"/>
  <c r="Y144" i="2" s="1"/>
  <c r="X22" i="2"/>
  <c r="D17" i="2"/>
  <c r="C16" i="2"/>
  <c r="D13" i="2"/>
  <c r="C12" i="2"/>
  <c r="D9" i="2"/>
  <c r="C8" i="2"/>
  <c r="B30" i="1"/>
  <c r="X99" i="2" l="1"/>
  <c r="Z99" i="2"/>
  <c r="Z111" i="2" s="1"/>
  <c r="AB99" i="2"/>
  <c r="AB111" i="2" s="1"/>
  <c r="Y99" i="2"/>
  <c r="Y111" i="2" s="1"/>
  <c r="AA99" i="2"/>
  <c r="AA111" i="2" s="1"/>
  <c r="AC99" i="2"/>
  <c r="AC111" i="2" s="1"/>
  <c r="B13" i="5"/>
  <c r="C12" i="5"/>
  <c r="D12" i="5" s="1"/>
  <c r="E12" i="5" s="1"/>
  <c r="H5" i="5"/>
  <c r="I5" i="5"/>
  <c r="F6" i="5"/>
  <c r="G6" i="5" s="1"/>
  <c r="C14" i="2"/>
  <c r="B13" i="4"/>
  <c r="C12" i="4"/>
  <c r="D12" i="4" s="1"/>
  <c r="E12" i="4" s="1"/>
  <c r="H5" i="4"/>
  <c r="I5" i="4"/>
  <c r="F6" i="4"/>
  <c r="G6" i="4" s="1"/>
  <c r="C10" i="2"/>
  <c r="B13" i="3"/>
  <c r="C12" i="3"/>
  <c r="D12" i="3" s="1"/>
  <c r="E12" i="3" s="1"/>
  <c r="H5" i="3"/>
  <c r="I5" i="3"/>
  <c r="F6" i="3"/>
  <c r="G6" i="3" s="1"/>
  <c r="C6" i="2"/>
  <c r="AO99" i="2"/>
  <c r="CL99" i="2"/>
  <c r="CJ99" i="2"/>
  <c r="CI99" i="2"/>
  <c r="CH99" i="2"/>
  <c r="CG99" i="2"/>
  <c r="CF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M99" i="2"/>
  <c r="BL99" i="2"/>
  <c r="BK99" i="2"/>
  <c r="BJ99" i="2"/>
  <c r="BH99" i="2"/>
  <c r="BG99" i="2"/>
  <c r="BF99" i="2"/>
  <c r="BE99" i="2"/>
  <c r="BD99" i="2"/>
  <c r="BB99" i="2"/>
  <c r="AX99" i="2"/>
  <c r="AW99" i="2"/>
  <c r="AU99" i="2"/>
  <c r="AR99" i="2"/>
  <c r="AP99" i="2"/>
  <c r="AM99" i="2"/>
  <c r="AI99" i="2"/>
  <c r="AI111" i="2" s="1"/>
  <c r="AH99" i="2"/>
  <c r="AH111" i="2" s="1"/>
  <c r="AE99" i="2"/>
  <c r="AE111" i="2" s="1"/>
  <c r="AQ99" i="2"/>
  <c r="CK99" i="2"/>
  <c r="AS99" i="2"/>
  <c r="AT99" i="2"/>
  <c r="AV99" i="2"/>
  <c r="AN99" i="2"/>
  <c r="BC99" i="2"/>
  <c r="BI99" i="2"/>
  <c r="AF99" i="2"/>
  <c r="AF111" i="2" s="1"/>
  <c r="AD99" i="2"/>
  <c r="AD111" i="2" s="1"/>
  <c r="CQ99" i="2"/>
  <c r="CP99" i="2"/>
  <c r="CO99" i="2"/>
  <c r="CN99" i="2"/>
  <c r="CM99" i="2"/>
  <c r="AG99" i="2"/>
  <c r="AG111" i="2" s="1"/>
  <c r="AJ93" i="2"/>
  <c r="AI75" i="2"/>
  <c r="AH75" i="2"/>
  <c r="E75" i="2"/>
  <c r="D75" i="2"/>
  <c r="C75" i="2"/>
  <c r="E74" i="2"/>
  <c r="D74" i="2"/>
  <c r="D55" i="2"/>
  <c r="D56" i="2"/>
  <c r="D57" i="2"/>
  <c r="D59" i="2"/>
  <c r="D61" i="2"/>
  <c r="D53" i="2"/>
  <c r="D52" i="2"/>
  <c r="D54" i="2"/>
  <c r="F72" i="2"/>
  <c r="BN83" i="2"/>
  <c r="AY82" i="2"/>
  <c r="E71" i="2"/>
  <c r="AY81" i="2"/>
  <c r="E70" i="2"/>
  <c r="E69" i="2"/>
  <c r="AY80" i="2"/>
  <c r="AY79" i="2"/>
  <c r="E68" i="2"/>
  <c r="E67" i="2"/>
  <c r="AY78" i="2"/>
  <c r="AI66" i="2"/>
  <c r="AH66" i="2"/>
  <c r="E66" i="2"/>
  <c r="AY77" i="2"/>
  <c r="AY76" i="2"/>
  <c r="E65" i="2"/>
  <c r="AI64" i="2"/>
  <c r="AH64" i="2"/>
  <c r="E64" i="2"/>
  <c r="AY75" i="2"/>
  <c r="AY74" i="2"/>
  <c r="AJ74" i="2"/>
  <c r="AY73" i="2"/>
  <c r="E62" i="2"/>
  <c r="AY55" i="2"/>
  <c r="BB55" i="2"/>
  <c r="BC55" i="2" s="1"/>
  <c r="BD55" i="2" s="1"/>
  <c r="BE55" i="2" s="1"/>
  <c r="BF55" i="2" s="1"/>
  <c r="BG55" i="2" s="1"/>
  <c r="BH55" i="2" s="1"/>
  <c r="BI55" i="2" s="1"/>
  <c r="BJ55" i="2" s="1"/>
  <c r="BK55" i="2" s="1"/>
  <c r="BL55" i="2" s="1"/>
  <c r="BM55" i="2" s="1"/>
  <c r="CH54" i="2"/>
  <c r="CG100" i="2"/>
  <c r="CG101" i="2"/>
  <c r="CG22" i="2"/>
  <c r="CG143" i="2" s="1"/>
  <c r="CG144" i="2" s="1"/>
  <c r="BS54" i="2"/>
  <c r="BR101" i="2"/>
  <c r="BR100" i="2"/>
  <c r="BR22" i="2"/>
  <c r="BR143" i="2" s="1"/>
  <c r="BR144" i="2" s="1"/>
  <c r="BD54" i="2"/>
  <c r="BC101" i="2"/>
  <c r="BC100" i="2"/>
  <c r="BC22" i="2"/>
  <c r="BC143" i="2" s="1"/>
  <c r="BC144" i="2" s="1"/>
  <c r="AO54" i="2"/>
  <c r="AN101" i="2"/>
  <c r="AN100" i="2"/>
  <c r="AN22" i="2"/>
  <c r="AM143" i="2"/>
  <c r="AY60" i="2"/>
  <c r="E48" i="2"/>
  <c r="AJ34" i="2"/>
  <c r="AI95" i="2"/>
  <c r="AI123" i="2" s="1"/>
  <c r="X123" i="2"/>
  <c r="AJ95" i="2"/>
  <c r="X143" i="2"/>
  <c r="AJ22" i="2"/>
  <c r="AJ27" i="2" s="1"/>
  <c r="X16" i="2"/>
  <c r="D16" i="2"/>
  <c r="X12" i="2"/>
  <c r="D12" i="2"/>
  <c r="X8" i="2"/>
  <c r="D8" i="2"/>
  <c r="AE139" i="2"/>
  <c r="AC139" i="2"/>
  <c r="AA139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AH139" i="2"/>
  <c r="AG139" i="2"/>
  <c r="AF139" i="2"/>
  <c r="AD139" i="2"/>
  <c r="AB139" i="2"/>
  <c r="Z139" i="2"/>
  <c r="AJ99" i="2" l="1"/>
  <c r="AJ111" i="2" s="1"/>
  <c r="X111" i="2"/>
  <c r="C13" i="5"/>
  <c r="D13" i="5" s="1"/>
  <c r="E13" i="5" s="1"/>
  <c r="B14" i="5"/>
  <c r="D14" i="2"/>
  <c r="F7" i="5"/>
  <c r="G7" i="5" s="1"/>
  <c r="I6" i="5"/>
  <c r="H6" i="5"/>
  <c r="C15" i="2"/>
  <c r="X15" i="2"/>
  <c r="C13" i="4"/>
  <c r="D13" i="4" s="1"/>
  <c r="E13" i="4" s="1"/>
  <c r="B14" i="4"/>
  <c r="D10" i="2"/>
  <c r="F7" i="4"/>
  <c r="G7" i="4" s="1"/>
  <c r="I6" i="4"/>
  <c r="H6" i="4"/>
  <c r="C11" i="2"/>
  <c r="X11" i="2"/>
  <c r="C13" i="3"/>
  <c r="D13" i="3" s="1"/>
  <c r="E13" i="3" s="1"/>
  <c r="B14" i="3"/>
  <c r="D6" i="2"/>
  <c r="F7" i="3"/>
  <c r="G7" i="3" s="1"/>
  <c r="I6" i="3"/>
  <c r="H6" i="3"/>
  <c r="C7" i="2"/>
  <c r="X7" i="2"/>
  <c r="CR99" i="2"/>
  <c r="CF111" i="2"/>
  <c r="CC99" i="2"/>
  <c r="BQ111" i="2"/>
  <c r="BN99" i="2"/>
  <c r="BB111" i="2"/>
  <c r="AM111" i="2"/>
  <c r="AY99" i="2"/>
  <c r="E55" i="2"/>
  <c r="AY66" i="2"/>
  <c r="E56" i="2"/>
  <c r="AY67" i="2"/>
  <c r="E57" i="2"/>
  <c r="AY68" i="2"/>
  <c r="E59" i="2"/>
  <c r="AY70" i="2"/>
  <c r="D58" i="2"/>
  <c r="AY69" i="2" s="1"/>
  <c r="E61" i="2"/>
  <c r="AY72" i="2"/>
  <c r="D60" i="2"/>
  <c r="E53" i="2"/>
  <c r="AY64" i="2"/>
  <c r="E52" i="2"/>
  <c r="AY63" i="2"/>
  <c r="D51" i="2"/>
  <c r="AY62" i="2" s="1"/>
  <c r="E54" i="2"/>
  <c r="AY65" i="2"/>
  <c r="G72" i="2"/>
  <c r="CR83" i="2" s="1"/>
  <c r="CC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F71" i="2"/>
  <c r="BN82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F70" i="2"/>
  <c r="BN81" i="2"/>
  <c r="F69" i="2"/>
  <c r="BN80" i="2"/>
  <c r="AM80" i="2"/>
  <c r="AO80" i="2"/>
  <c r="AQ80" i="2"/>
  <c r="AU80" i="2"/>
  <c r="AN80" i="2"/>
  <c r="AR80" i="2"/>
  <c r="AT80" i="2"/>
  <c r="AP80" i="2"/>
  <c r="AS80" i="2"/>
  <c r="AV80" i="2"/>
  <c r="AW80" i="2"/>
  <c r="AX80" i="2"/>
  <c r="AN79" i="2"/>
  <c r="AQ79" i="2"/>
  <c r="AU79" i="2"/>
  <c r="AX79" i="2"/>
  <c r="AO79" i="2"/>
  <c r="AR79" i="2"/>
  <c r="AT79" i="2"/>
  <c r="AW79" i="2"/>
  <c r="AM79" i="2"/>
  <c r="AP79" i="2"/>
  <c r="AS79" i="2"/>
  <c r="AV79" i="2"/>
  <c r="F68" i="2"/>
  <c r="BN79" i="2"/>
  <c r="F67" i="2"/>
  <c r="BN78" i="2"/>
  <c r="AN78" i="2"/>
  <c r="AQ78" i="2"/>
  <c r="AT78" i="2"/>
  <c r="AW78" i="2"/>
  <c r="AO78" i="2"/>
  <c r="AR78" i="2"/>
  <c r="AU78" i="2"/>
  <c r="AX78" i="2"/>
  <c r="AM78" i="2"/>
  <c r="AP78" i="2"/>
  <c r="AS78" i="2"/>
  <c r="AV78" i="2"/>
  <c r="F66" i="2"/>
  <c r="BN77" i="2"/>
  <c r="AN77" i="2"/>
  <c r="AQ77" i="2"/>
  <c r="AT77" i="2"/>
  <c r="AX77" i="2"/>
  <c r="AO77" i="2"/>
  <c r="AR77" i="2"/>
  <c r="AU77" i="2"/>
  <c r="AW77" i="2"/>
  <c r="AM77" i="2"/>
  <c r="AP77" i="2"/>
  <c r="AS77" i="2"/>
  <c r="AV77" i="2"/>
  <c r="AN76" i="2"/>
  <c r="AQ76" i="2"/>
  <c r="AT76" i="2"/>
  <c r="AW76" i="2"/>
  <c r="AO76" i="2"/>
  <c r="AR76" i="2"/>
  <c r="AU76" i="2"/>
  <c r="AX76" i="2"/>
  <c r="AM76" i="2"/>
  <c r="AP76" i="2"/>
  <c r="AS76" i="2"/>
  <c r="AV76" i="2"/>
  <c r="BN76" i="2"/>
  <c r="F65" i="2"/>
  <c r="BN75" i="2"/>
  <c r="E63" i="2"/>
  <c r="F64" i="2"/>
  <c r="AN75" i="2"/>
  <c r="AQ75" i="2"/>
  <c r="AT75" i="2"/>
  <c r="AW75" i="2"/>
  <c r="AM75" i="2"/>
  <c r="AP75" i="2"/>
  <c r="AS75" i="2"/>
  <c r="AU75" i="2"/>
  <c r="AX75" i="2"/>
  <c r="AO75" i="2"/>
  <c r="AR75" i="2"/>
  <c r="AV75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F62" i="2"/>
  <c r="BN73" i="2"/>
  <c r="AY32" i="2"/>
  <c r="AY37" i="2"/>
  <c r="AY38" i="2"/>
  <c r="AY39" i="2"/>
  <c r="AY43" i="2"/>
  <c r="AY44" i="2"/>
  <c r="BN55" i="2"/>
  <c r="BQ55" i="2"/>
  <c r="BR55" i="2" s="1"/>
  <c r="BS55" i="2" s="1"/>
  <c r="BT55" i="2" s="1"/>
  <c r="BU55" i="2" s="1"/>
  <c r="BV55" i="2" s="1"/>
  <c r="BW55" i="2" s="1"/>
  <c r="BX55" i="2" s="1"/>
  <c r="BY55" i="2" s="1"/>
  <c r="BZ55" i="2" s="1"/>
  <c r="CA55" i="2" s="1"/>
  <c r="CB55" i="2" s="1"/>
  <c r="CI54" i="2"/>
  <c r="CH100" i="2"/>
  <c r="CH101" i="2"/>
  <c r="CH22" i="2"/>
  <c r="CH143" i="2" s="1"/>
  <c r="CH144" i="2" s="1"/>
  <c r="BT54" i="2"/>
  <c r="BS101" i="2"/>
  <c r="BS100" i="2"/>
  <c r="BS22" i="2"/>
  <c r="BS143" i="2" s="1"/>
  <c r="BS144" i="2" s="1"/>
  <c r="BE54" i="2"/>
  <c r="BD101" i="2"/>
  <c r="BD100" i="2"/>
  <c r="BD22" i="2"/>
  <c r="BD143" i="2" s="1"/>
  <c r="BD144" i="2" s="1"/>
  <c r="AP54" i="2"/>
  <c r="AO101" i="2"/>
  <c r="AO100" i="2"/>
  <c r="AO22" i="2"/>
  <c r="AM144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F48" i="2"/>
  <c r="BN60" i="2"/>
  <c r="AJ123" i="2"/>
  <c r="AI139" i="2"/>
  <c r="Y139" i="2"/>
  <c r="X139" i="2"/>
  <c r="AJ139" i="2" s="1"/>
  <c r="AJ143" i="2"/>
  <c r="X144" i="2"/>
  <c r="AJ144" i="2" s="1"/>
  <c r="X27" i="2"/>
  <c r="Y27" i="2"/>
  <c r="Y102" i="2" s="1"/>
  <c r="Y135" i="2" s="1"/>
  <c r="Z27" i="2"/>
  <c r="Z102" i="2" s="1"/>
  <c r="Z135" i="2" s="1"/>
  <c r="AA27" i="2"/>
  <c r="AA102" i="2" s="1"/>
  <c r="AA135" i="2" s="1"/>
  <c r="AB27" i="2"/>
  <c r="AB102" i="2" s="1"/>
  <c r="AB135" i="2" s="1"/>
  <c r="AC27" i="2"/>
  <c r="AC102" i="2" s="1"/>
  <c r="AC135" i="2" s="1"/>
  <c r="AD27" i="2"/>
  <c r="AD102" i="2" s="1"/>
  <c r="AD135" i="2" s="1"/>
  <c r="AE27" i="2"/>
  <c r="AE102" i="2" s="1"/>
  <c r="AE135" i="2" s="1"/>
  <c r="AF27" i="2"/>
  <c r="AF102" i="2" s="1"/>
  <c r="AF135" i="2" s="1"/>
  <c r="AG27" i="2"/>
  <c r="AG102" i="2" s="1"/>
  <c r="AG135" i="2" s="1"/>
  <c r="AH27" i="2"/>
  <c r="AH102" i="2" s="1"/>
  <c r="AH135" i="2" s="1"/>
  <c r="AI27" i="2"/>
  <c r="AI102" i="2" s="1"/>
  <c r="AI135" i="2" s="1"/>
  <c r="E16" i="2"/>
  <c r="Y16" i="2"/>
  <c r="E12" i="2"/>
  <c r="Y12" i="2"/>
  <c r="E8" i="2"/>
  <c r="Y8" i="2"/>
  <c r="BR111" i="2"/>
  <c r="CG111" i="2"/>
  <c r="AN111" i="2"/>
  <c r="BC111" i="2"/>
  <c r="AN143" i="2"/>
  <c r="AN144" i="2" s="1"/>
  <c r="C14" i="5" l="1"/>
  <c r="D14" i="5" s="1"/>
  <c r="E14" i="5" s="1"/>
  <c r="B15" i="5"/>
  <c r="D15" i="2"/>
  <c r="Y15" i="2"/>
  <c r="Y17" i="2" s="1"/>
  <c r="E14" i="2"/>
  <c r="F8" i="5"/>
  <c r="G8" i="5" s="1"/>
  <c r="I7" i="5"/>
  <c r="H7" i="5"/>
  <c r="X17" i="2"/>
  <c r="C14" i="4"/>
  <c r="D14" i="4" s="1"/>
  <c r="E14" i="4" s="1"/>
  <c r="B15" i="4"/>
  <c r="D11" i="2"/>
  <c r="Y11" i="2"/>
  <c r="Y13" i="2" s="1"/>
  <c r="E10" i="2"/>
  <c r="F8" i="4"/>
  <c r="G8" i="4" s="1"/>
  <c r="I7" i="4"/>
  <c r="H7" i="4"/>
  <c r="X13" i="2"/>
  <c r="C14" i="3"/>
  <c r="D14" i="3" s="1"/>
  <c r="E14" i="3" s="1"/>
  <c r="B15" i="3"/>
  <c r="D7" i="2"/>
  <c r="Y7" i="2"/>
  <c r="E6" i="2"/>
  <c r="F8" i="3"/>
  <c r="G8" i="3" s="1"/>
  <c r="I7" i="3"/>
  <c r="H7" i="3"/>
  <c r="X9" i="2"/>
  <c r="X156" i="2"/>
  <c r="F55" i="2"/>
  <c r="BN66" i="2"/>
  <c r="AP66" i="2"/>
  <c r="AV66" i="2"/>
  <c r="AM66" i="2"/>
  <c r="AQ66" i="2"/>
  <c r="AT66" i="2"/>
  <c r="AW66" i="2"/>
  <c r="AO66" i="2"/>
  <c r="AS66" i="2"/>
  <c r="AX66" i="2"/>
  <c r="AN66" i="2"/>
  <c r="AR66" i="2"/>
  <c r="AU66" i="2"/>
  <c r="F56" i="2"/>
  <c r="BN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F57" i="2"/>
  <c r="BN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F59" i="2"/>
  <c r="BN70" i="2"/>
  <c r="E58" i="2"/>
  <c r="BN69" i="2" s="1"/>
  <c r="AM70" i="2"/>
  <c r="AN70" i="2"/>
  <c r="AO70" i="2"/>
  <c r="AP70" i="2"/>
  <c r="AQ70" i="2"/>
  <c r="AR70" i="2"/>
  <c r="AS70" i="2"/>
  <c r="AT70" i="2"/>
  <c r="AU70" i="2"/>
  <c r="AV70" i="2"/>
  <c r="AW70" i="2"/>
  <c r="AX70" i="2"/>
  <c r="AM69" i="2"/>
  <c r="AM96" i="2" s="1"/>
  <c r="AN69" i="2"/>
  <c r="AN96" i="2" s="1"/>
  <c r="AO69" i="2"/>
  <c r="AO96" i="2" s="1"/>
  <c r="AP69" i="2"/>
  <c r="AP96" i="2" s="1"/>
  <c r="AQ69" i="2"/>
  <c r="AQ96" i="2" s="1"/>
  <c r="AR69" i="2"/>
  <c r="AR96" i="2" s="1"/>
  <c r="AS69" i="2"/>
  <c r="AS96" i="2" s="1"/>
  <c r="AT69" i="2"/>
  <c r="AT96" i="2" s="1"/>
  <c r="AU69" i="2"/>
  <c r="AU96" i="2" s="1"/>
  <c r="AV69" i="2"/>
  <c r="AV96" i="2" s="1"/>
  <c r="AW69" i="2"/>
  <c r="AW96" i="2" s="1"/>
  <c r="AX69" i="2"/>
  <c r="AX96" i="2" s="1"/>
  <c r="F61" i="2"/>
  <c r="BN72" i="2"/>
  <c r="E60" i="2"/>
  <c r="BN71" i="2" s="1"/>
  <c r="AM72" i="2"/>
  <c r="AN72" i="2"/>
  <c r="AO72" i="2"/>
  <c r="AP72" i="2"/>
  <c r="AQ72" i="2"/>
  <c r="AR72" i="2"/>
  <c r="AS72" i="2"/>
  <c r="AT72" i="2"/>
  <c r="AU72" i="2"/>
  <c r="AV72" i="2"/>
  <c r="AW72" i="2"/>
  <c r="AX72" i="2"/>
  <c r="AY71" i="2"/>
  <c r="F53" i="2"/>
  <c r="BN64" i="2"/>
  <c r="AP64" i="2"/>
  <c r="AS64" i="2"/>
  <c r="AW64" i="2"/>
  <c r="AM64" i="2"/>
  <c r="AQ64" i="2"/>
  <c r="AV64" i="2"/>
  <c r="AO64" i="2"/>
  <c r="AT64" i="2"/>
  <c r="AX64" i="2"/>
  <c r="AN64" i="2"/>
  <c r="AR64" i="2"/>
  <c r="AU64" i="2"/>
  <c r="F52" i="2"/>
  <c r="BN63" i="2"/>
  <c r="E51" i="2"/>
  <c r="BN62" i="2" s="1"/>
  <c r="AP63" i="2"/>
  <c r="AT63" i="2"/>
  <c r="AX63" i="2"/>
  <c r="AO63" i="2"/>
  <c r="AS63" i="2"/>
  <c r="AW63" i="2"/>
  <c r="AN63" i="2"/>
  <c r="AQ63" i="2"/>
  <c r="AU63" i="2"/>
  <c r="AM63" i="2"/>
  <c r="AR63" i="2"/>
  <c r="AV63" i="2"/>
  <c r="AP62" i="2"/>
  <c r="AT62" i="2"/>
  <c r="AX62" i="2"/>
  <c r="AN62" i="2"/>
  <c r="AS62" i="2"/>
  <c r="AV62" i="2"/>
  <c r="AO62" i="2"/>
  <c r="AR62" i="2"/>
  <c r="AW62" i="2"/>
  <c r="AM62" i="2"/>
  <c r="AQ62" i="2"/>
  <c r="AU62" i="2"/>
  <c r="F54" i="2"/>
  <c r="BN65" i="2"/>
  <c r="AO65" i="2"/>
  <c r="AS65" i="2"/>
  <c r="AW65" i="2"/>
  <c r="AP65" i="2"/>
  <c r="AU65" i="2"/>
  <c r="AX65" i="2"/>
  <c r="AN65" i="2"/>
  <c r="AR65" i="2"/>
  <c r="AV65" i="2"/>
  <c r="AM65" i="2"/>
  <c r="AQ65" i="2"/>
  <c r="AT65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G71" i="2"/>
  <c r="CR82" i="2" s="1"/>
  <c r="CC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G70" i="2"/>
  <c r="CR81" i="2" s="1"/>
  <c r="CC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G69" i="2"/>
  <c r="CR80" i="2" s="1"/>
  <c r="CC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G68" i="2"/>
  <c r="CR79" i="2" s="1"/>
  <c r="CC79" i="2"/>
  <c r="BF79" i="2"/>
  <c r="BJ79" i="2"/>
  <c r="BM79" i="2"/>
  <c r="BC79" i="2"/>
  <c r="BG79" i="2"/>
  <c r="BI79" i="2"/>
  <c r="BL79" i="2"/>
  <c r="BB79" i="2"/>
  <c r="BD79" i="2"/>
  <c r="BE79" i="2"/>
  <c r="BH79" i="2"/>
  <c r="BK79" i="2"/>
  <c r="G67" i="2"/>
  <c r="CR78" i="2" s="1"/>
  <c r="CC78" i="2"/>
  <c r="BC78" i="2"/>
  <c r="BF78" i="2"/>
  <c r="BJ78" i="2"/>
  <c r="BM78" i="2"/>
  <c r="BD78" i="2"/>
  <c r="BG78" i="2"/>
  <c r="BI78" i="2"/>
  <c r="BL78" i="2"/>
  <c r="BB78" i="2"/>
  <c r="BE78" i="2"/>
  <c r="BH78" i="2"/>
  <c r="BK78" i="2"/>
  <c r="CC77" i="2"/>
  <c r="G66" i="2"/>
  <c r="CR77" i="2" s="1"/>
  <c r="BC77" i="2"/>
  <c r="BE77" i="2"/>
  <c r="BF77" i="2"/>
  <c r="BI77" i="2"/>
  <c r="BM77" i="2"/>
  <c r="BB77" i="2"/>
  <c r="BG77" i="2"/>
  <c r="BJ77" i="2"/>
  <c r="BL77" i="2"/>
  <c r="BD77" i="2"/>
  <c r="BH77" i="2"/>
  <c r="BK77" i="2"/>
  <c r="BC76" i="2"/>
  <c r="BH76" i="2"/>
  <c r="BL76" i="2"/>
  <c r="BD76" i="2"/>
  <c r="BG76" i="2"/>
  <c r="BJ76" i="2"/>
  <c r="BM76" i="2"/>
  <c r="BB76" i="2"/>
  <c r="BE76" i="2"/>
  <c r="BF76" i="2"/>
  <c r="BI76" i="2"/>
  <c r="BK76" i="2"/>
  <c r="G65" i="2"/>
  <c r="CR76" i="2" s="1"/>
  <c r="CC76" i="2"/>
  <c r="BB75" i="2"/>
  <c r="BE75" i="2"/>
  <c r="BH75" i="2"/>
  <c r="BK75" i="2"/>
  <c r="BC75" i="2"/>
  <c r="BF75" i="2"/>
  <c r="BI75" i="2"/>
  <c r="BL75" i="2"/>
  <c r="BD75" i="2"/>
  <c r="BG75" i="2"/>
  <c r="BJ75" i="2"/>
  <c r="BM75" i="2"/>
  <c r="BN74" i="2"/>
  <c r="CC75" i="2"/>
  <c r="G64" i="2"/>
  <c r="F63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X97" i="2"/>
  <c r="Y97" i="2"/>
  <c r="Y106" i="2" s="1"/>
  <c r="Z97" i="2"/>
  <c r="Z106" i="2" s="1"/>
  <c r="AA97" i="2"/>
  <c r="AA106" i="2" s="1"/>
  <c r="AB97" i="2"/>
  <c r="AB106" i="2" s="1"/>
  <c r="AC97" i="2"/>
  <c r="AC106" i="2" s="1"/>
  <c r="AD97" i="2"/>
  <c r="AD106" i="2" s="1"/>
  <c r="AE97" i="2"/>
  <c r="AE106" i="2" s="1"/>
  <c r="AF97" i="2"/>
  <c r="AF106" i="2" s="1"/>
  <c r="AG97" i="2"/>
  <c r="AG106" i="2" s="1"/>
  <c r="AH97" i="2"/>
  <c r="AH106" i="2" s="1"/>
  <c r="AI97" i="2"/>
  <c r="AI106" i="2" s="1"/>
  <c r="G62" i="2"/>
  <c r="CR73" i="2" s="1"/>
  <c r="CC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CF32" i="2"/>
  <c r="CF34" i="2" s="1"/>
  <c r="CF95" i="2" s="1"/>
  <c r="CG32" i="2"/>
  <c r="CG34" i="2" s="1"/>
  <c r="CG95" i="2" s="1"/>
  <c r="CH32" i="2"/>
  <c r="CH34" i="2" s="1"/>
  <c r="CH95" i="2" s="1"/>
  <c r="CI32" i="2"/>
  <c r="CI34" i="2" s="1"/>
  <c r="CI95" i="2" s="1"/>
  <c r="CJ32" i="2"/>
  <c r="CJ34" i="2" s="1"/>
  <c r="CJ95" i="2" s="1"/>
  <c r="CK32" i="2"/>
  <c r="CK34" i="2" s="1"/>
  <c r="CK95" i="2" s="1"/>
  <c r="CL32" i="2"/>
  <c r="CL34" i="2" s="1"/>
  <c r="CL95" i="2" s="1"/>
  <c r="CM32" i="2"/>
  <c r="CM34" i="2" s="1"/>
  <c r="CM95" i="2" s="1"/>
  <c r="CN32" i="2"/>
  <c r="CN34" i="2" s="1"/>
  <c r="CN95" i="2" s="1"/>
  <c r="CO32" i="2"/>
  <c r="CO34" i="2" s="1"/>
  <c r="CO95" i="2" s="1"/>
  <c r="CP32" i="2"/>
  <c r="CP34" i="2" s="1"/>
  <c r="CP95" i="2" s="1"/>
  <c r="CQ32" i="2"/>
  <c r="CQ34" i="2" s="1"/>
  <c r="CQ95" i="2" s="1"/>
  <c r="AY34" i="2"/>
  <c r="AM32" i="2"/>
  <c r="AM34" i="2" s="1"/>
  <c r="AM95" i="2" s="1"/>
  <c r="AN32" i="2"/>
  <c r="AN34" i="2" s="1"/>
  <c r="AN95" i="2" s="1"/>
  <c r="AO32" i="2"/>
  <c r="AO34" i="2" s="1"/>
  <c r="AO95" i="2" s="1"/>
  <c r="AP32" i="2"/>
  <c r="AP34" i="2" s="1"/>
  <c r="AP95" i="2" s="1"/>
  <c r="AQ32" i="2"/>
  <c r="AQ34" i="2" s="1"/>
  <c r="AQ95" i="2" s="1"/>
  <c r="AR32" i="2"/>
  <c r="AR34" i="2" s="1"/>
  <c r="AR95" i="2" s="1"/>
  <c r="AS32" i="2"/>
  <c r="AS34" i="2" s="1"/>
  <c r="AS95" i="2" s="1"/>
  <c r="AT32" i="2"/>
  <c r="AT34" i="2" s="1"/>
  <c r="AT95" i="2" s="1"/>
  <c r="AU32" i="2"/>
  <c r="AU34" i="2" s="1"/>
  <c r="AU95" i="2" s="1"/>
  <c r="AV32" i="2"/>
  <c r="AV34" i="2" s="1"/>
  <c r="AV95" i="2" s="1"/>
  <c r="AW32" i="2"/>
  <c r="AW34" i="2" s="1"/>
  <c r="AW95" i="2" s="1"/>
  <c r="AX32" i="2"/>
  <c r="AX34" i="2" s="1"/>
  <c r="AX95" i="2" s="1"/>
  <c r="CF37" i="2"/>
  <c r="CG37" i="2"/>
  <c r="CH37" i="2"/>
  <c r="CI37" i="2"/>
  <c r="CJ37" i="2"/>
  <c r="CK37" i="2"/>
  <c r="CL37" i="2"/>
  <c r="CM37" i="2"/>
  <c r="CN37" i="2"/>
  <c r="CN40" i="2" s="1"/>
  <c r="CN98" i="2" s="1"/>
  <c r="CO37" i="2"/>
  <c r="CO40" i="2" s="1"/>
  <c r="CO98" i="2" s="1"/>
  <c r="CP37" i="2"/>
  <c r="CP40" i="2" s="1"/>
  <c r="CP98" i="2" s="1"/>
  <c r="CQ37" i="2"/>
  <c r="CQ40" i="2" s="1"/>
  <c r="CQ98" i="2" s="1"/>
  <c r="AY40" i="2"/>
  <c r="AM37" i="2"/>
  <c r="AM40" i="2" s="1"/>
  <c r="AM98" i="2" s="1"/>
  <c r="AN37" i="2"/>
  <c r="AN40" i="2" s="1"/>
  <c r="AN98" i="2" s="1"/>
  <c r="AO37" i="2"/>
  <c r="AO40" i="2" s="1"/>
  <c r="AO98" i="2" s="1"/>
  <c r="AP37" i="2"/>
  <c r="AP40" i="2" s="1"/>
  <c r="AP98" i="2" s="1"/>
  <c r="AQ37" i="2"/>
  <c r="AQ40" i="2" s="1"/>
  <c r="AQ98" i="2" s="1"/>
  <c r="AR37" i="2"/>
  <c r="AR40" i="2" s="1"/>
  <c r="AR98" i="2" s="1"/>
  <c r="AS37" i="2"/>
  <c r="AS40" i="2" s="1"/>
  <c r="AS98" i="2" s="1"/>
  <c r="AT37" i="2"/>
  <c r="AT40" i="2" s="1"/>
  <c r="AT98" i="2" s="1"/>
  <c r="AU37" i="2"/>
  <c r="AU40" i="2" s="1"/>
  <c r="AU98" i="2" s="1"/>
  <c r="AV37" i="2"/>
  <c r="AV40" i="2" s="1"/>
  <c r="AV98" i="2" s="1"/>
  <c r="AW37" i="2"/>
  <c r="AW40" i="2" s="1"/>
  <c r="AW98" i="2" s="1"/>
  <c r="AX37" i="2"/>
  <c r="AX40" i="2" s="1"/>
  <c r="AX98" i="2" s="1"/>
  <c r="CF38" i="2"/>
  <c r="CG38" i="2"/>
  <c r="CH38" i="2"/>
  <c r="CI38" i="2"/>
  <c r="CJ38" i="2"/>
  <c r="CK38" i="2"/>
  <c r="CL38" i="2"/>
  <c r="CM38" i="2"/>
  <c r="CN38" i="2"/>
  <c r="CO38" i="2"/>
  <c r="CP38" i="2"/>
  <c r="CQ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AY45" i="2"/>
  <c r="AM43" i="2"/>
  <c r="AN43" i="2"/>
  <c r="AO43" i="2"/>
  <c r="AP43" i="2"/>
  <c r="AP45" i="2" s="1"/>
  <c r="AQ43" i="2"/>
  <c r="AQ45" i="2" s="1"/>
  <c r="AR43" i="2"/>
  <c r="AR45" i="2" s="1"/>
  <c r="AS43" i="2"/>
  <c r="AS45" i="2" s="1"/>
  <c r="AT43" i="2"/>
  <c r="AT45" i="2" s="1"/>
  <c r="AU43" i="2"/>
  <c r="AU45" i="2" s="1"/>
  <c r="AV43" i="2"/>
  <c r="AV45" i="2" s="1"/>
  <c r="AW43" i="2"/>
  <c r="AW45" i="2" s="1"/>
  <c r="AX43" i="2"/>
  <c r="AX45" i="2" s="1"/>
  <c r="CF44" i="2"/>
  <c r="CG44" i="2"/>
  <c r="CH44" i="2"/>
  <c r="CI44" i="2"/>
  <c r="CJ44" i="2"/>
  <c r="CK44" i="2"/>
  <c r="CL44" i="2"/>
  <c r="CM44" i="2"/>
  <c r="CN44" i="2"/>
  <c r="CO44" i="2"/>
  <c r="CP44" i="2"/>
  <c r="CQ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BN32" i="2"/>
  <c r="BN37" i="2"/>
  <c r="BN38" i="2"/>
  <c r="BN39" i="2"/>
  <c r="BN43" i="2"/>
  <c r="BN44" i="2"/>
  <c r="BN48" i="2"/>
  <c r="CC55" i="2"/>
  <c r="CF55" i="2"/>
  <c r="CG55" i="2" s="1"/>
  <c r="CH55" i="2" s="1"/>
  <c r="CI55" i="2" s="1"/>
  <c r="CJ55" i="2" s="1"/>
  <c r="CK55" i="2" s="1"/>
  <c r="CL55" i="2" s="1"/>
  <c r="CM55" i="2" s="1"/>
  <c r="CN55" i="2" s="1"/>
  <c r="CO55" i="2" s="1"/>
  <c r="CP55" i="2" s="1"/>
  <c r="CQ55" i="2" s="1"/>
  <c r="CR55" i="2" s="1"/>
  <c r="CJ54" i="2"/>
  <c r="CI100" i="2"/>
  <c r="CI101" i="2"/>
  <c r="CI22" i="2"/>
  <c r="CI143" i="2" s="1"/>
  <c r="CI144" i="2" s="1"/>
  <c r="CH111" i="2"/>
  <c r="BU54" i="2"/>
  <c r="BT101" i="2"/>
  <c r="BT100" i="2"/>
  <c r="BT111" i="2" s="1"/>
  <c r="BT22" i="2"/>
  <c r="BT143" i="2" s="1"/>
  <c r="BT144" i="2" s="1"/>
  <c r="BS111" i="2"/>
  <c r="BF54" i="2"/>
  <c r="BE101" i="2"/>
  <c r="BE100" i="2"/>
  <c r="BE111" i="2" s="1"/>
  <c r="BE22" i="2"/>
  <c r="BE143" i="2" s="1"/>
  <c r="BE144" i="2" s="1"/>
  <c r="BD111" i="2"/>
  <c r="AQ54" i="2"/>
  <c r="AP101" i="2"/>
  <c r="AP100" i="2"/>
  <c r="AP111" i="2" s="1"/>
  <c r="AP22" i="2"/>
  <c r="AP143" i="2" s="1"/>
  <c r="AO111" i="2"/>
  <c r="G48" i="2"/>
  <c r="CR60" i="2" s="1"/>
  <c r="CC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X102" i="2"/>
  <c r="X25" i="2"/>
  <c r="F16" i="2"/>
  <c r="Z16" i="2"/>
  <c r="F12" i="2"/>
  <c r="Z12" i="2"/>
  <c r="Z8" i="2"/>
  <c r="F8" i="2"/>
  <c r="C18" i="2"/>
  <c r="AO143" i="2"/>
  <c r="AO144" i="2" s="1"/>
  <c r="C15" i="5" l="1"/>
  <c r="D15" i="5" s="1"/>
  <c r="E15" i="5" s="1"/>
  <c r="B16" i="5"/>
  <c r="E15" i="2"/>
  <c r="Z15" i="2"/>
  <c r="F14" i="2"/>
  <c r="F9" i="5"/>
  <c r="G9" i="5" s="1"/>
  <c r="I8" i="5"/>
  <c r="H8" i="5"/>
  <c r="X19" i="2"/>
  <c r="X89" i="2" s="1"/>
  <c r="B16" i="4"/>
  <c r="C15" i="4"/>
  <c r="D15" i="4" s="1"/>
  <c r="E15" i="4" s="1"/>
  <c r="E11" i="2"/>
  <c r="Z11" i="2"/>
  <c r="F10" i="2"/>
  <c r="F9" i="4"/>
  <c r="G9" i="4" s="1"/>
  <c r="I8" i="4"/>
  <c r="H8" i="4"/>
  <c r="C15" i="3"/>
  <c r="D15" i="3" s="1"/>
  <c r="E15" i="3" s="1"/>
  <c r="B16" i="3"/>
  <c r="Y9" i="2"/>
  <c r="Y156" i="2"/>
  <c r="E7" i="2"/>
  <c r="Z7" i="2"/>
  <c r="F6" i="2"/>
  <c r="F9" i="3"/>
  <c r="G9" i="3" s="1"/>
  <c r="I8" i="3"/>
  <c r="H8" i="3"/>
  <c r="G55" i="2"/>
  <c r="CR66" i="2" s="1"/>
  <c r="CC66" i="2"/>
  <c r="BF66" i="2"/>
  <c r="BI66" i="2"/>
  <c r="BM66" i="2"/>
  <c r="BC66" i="2"/>
  <c r="BH66" i="2"/>
  <c r="BL66" i="2"/>
  <c r="BE66" i="2"/>
  <c r="BJ66" i="2"/>
  <c r="BB66" i="2"/>
  <c r="BD66" i="2"/>
  <c r="BG66" i="2"/>
  <c r="BK66" i="2"/>
  <c r="G56" i="2"/>
  <c r="CR67" i="2" s="1"/>
  <c r="CC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G57" i="2"/>
  <c r="CR68" i="2" s="1"/>
  <c r="CC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G59" i="2"/>
  <c r="CC70" i="2"/>
  <c r="F58" i="2"/>
  <c r="CC69" i="2" s="1"/>
  <c r="BB70" i="2"/>
  <c r="BC70" i="2"/>
  <c r="BD70" i="2"/>
  <c r="BE70" i="2"/>
  <c r="BF70" i="2"/>
  <c r="BG70" i="2"/>
  <c r="BH70" i="2"/>
  <c r="BI70" i="2"/>
  <c r="BJ70" i="2"/>
  <c r="BK70" i="2"/>
  <c r="BL70" i="2"/>
  <c r="BM70" i="2"/>
  <c r="BB69" i="2"/>
  <c r="BB96" i="2" s="1"/>
  <c r="BC69" i="2"/>
  <c r="BC96" i="2" s="1"/>
  <c r="BD69" i="2"/>
  <c r="BD96" i="2" s="1"/>
  <c r="BE69" i="2"/>
  <c r="BE96" i="2" s="1"/>
  <c r="BF69" i="2"/>
  <c r="BF96" i="2" s="1"/>
  <c r="BG69" i="2"/>
  <c r="BG96" i="2" s="1"/>
  <c r="BH69" i="2"/>
  <c r="BH96" i="2" s="1"/>
  <c r="BI69" i="2"/>
  <c r="BI96" i="2" s="1"/>
  <c r="BJ69" i="2"/>
  <c r="BJ96" i="2" s="1"/>
  <c r="BK69" i="2"/>
  <c r="BK96" i="2" s="1"/>
  <c r="BL69" i="2"/>
  <c r="BL96" i="2" s="1"/>
  <c r="BM69" i="2"/>
  <c r="BM96" i="2" s="1"/>
  <c r="G61" i="2"/>
  <c r="CC72" i="2"/>
  <c r="F60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B71" i="2"/>
  <c r="BB93" i="2" s="1"/>
  <c r="BC71" i="2"/>
  <c r="BC93" i="2" s="1"/>
  <c r="BD71" i="2"/>
  <c r="BD93" i="2" s="1"/>
  <c r="BE71" i="2"/>
  <c r="BE93" i="2" s="1"/>
  <c r="BF71" i="2"/>
  <c r="BF93" i="2" s="1"/>
  <c r="BG71" i="2"/>
  <c r="BG93" i="2" s="1"/>
  <c r="BH71" i="2"/>
  <c r="BH93" i="2" s="1"/>
  <c r="BI71" i="2"/>
  <c r="BI93" i="2" s="1"/>
  <c r="BJ71" i="2"/>
  <c r="BJ93" i="2" s="1"/>
  <c r="BK71" i="2"/>
  <c r="BK93" i="2" s="1"/>
  <c r="BL71" i="2"/>
  <c r="BL93" i="2" s="1"/>
  <c r="BM71" i="2"/>
  <c r="BM93" i="2" s="1"/>
  <c r="AM71" i="2"/>
  <c r="AN71" i="2"/>
  <c r="AO71" i="2"/>
  <c r="AP71" i="2"/>
  <c r="AQ71" i="2"/>
  <c r="AR71" i="2"/>
  <c r="AS71" i="2"/>
  <c r="AT71" i="2"/>
  <c r="AU71" i="2"/>
  <c r="AV71" i="2"/>
  <c r="AW71" i="2"/>
  <c r="AX71" i="2"/>
  <c r="G53" i="2"/>
  <c r="CR64" i="2" s="1"/>
  <c r="CC64" i="2"/>
  <c r="BD64" i="2"/>
  <c r="BH64" i="2"/>
  <c r="BL64" i="2"/>
  <c r="BE64" i="2"/>
  <c r="BI64" i="2"/>
  <c r="BM64" i="2"/>
  <c r="BC64" i="2"/>
  <c r="BG64" i="2"/>
  <c r="BK64" i="2"/>
  <c r="BB64" i="2"/>
  <c r="BF64" i="2"/>
  <c r="BJ64" i="2"/>
  <c r="G52" i="2"/>
  <c r="CC63" i="2"/>
  <c r="F51" i="2"/>
  <c r="CC62" i="2" s="1"/>
  <c r="BD63" i="2"/>
  <c r="BH63" i="2"/>
  <c r="BM63" i="2"/>
  <c r="BB63" i="2"/>
  <c r="BE63" i="2"/>
  <c r="BI63" i="2"/>
  <c r="BL63" i="2"/>
  <c r="BC63" i="2"/>
  <c r="BG63" i="2"/>
  <c r="BK63" i="2"/>
  <c r="BF63" i="2"/>
  <c r="BJ63" i="2"/>
  <c r="BB62" i="2"/>
  <c r="BF62" i="2"/>
  <c r="BJ62" i="2"/>
  <c r="BC62" i="2"/>
  <c r="BH62" i="2"/>
  <c r="BL62" i="2"/>
  <c r="BE62" i="2"/>
  <c r="BI62" i="2"/>
  <c r="BM62" i="2"/>
  <c r="BD62" i="2"/>
  <c r="BG62" i="2"/>
  <c r="BK62" i="2"/>
  <c r="G54" i="2"/>
  <c r="CR65" i="2" s="1"/>
  <c r="CC65" i="2"/>
  <c r="BB65" i="2"/>
  <c r="BF65" i="2"/>
  <c r="BJ65" i="2"/>
  <c r="BE65" i="2"/>
  <c r="BI65" i="2"/>
  <c r="BM65" i="2"/>
  <c r="BC65" i="2"/>
  <c r="BH65" i="2"/>
  <c r="BL65" i="2"/>
  <c r="BD65" i="2"/>
  <c r="BG65" i="2"/>
  <c r="BK65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F79" i="2"/>
  <c r="CJ79" i="2"/>
  <c r="CM79" i="2"/>
  <c r="CQ79" i="2"/>
  <c r="CH79" i="2"/>
  <c r="CK79" i="2"/>
  <c r="CN79" i="2"/>
  <c r="CP79" i="2"/>
  <c r="CG79" i="2"/>
  <c r="CI79" i="2"/>
  <c r="CL79" i="2"/>
  <c r="CO79" i="2"/>
  <c r="BS79" i="2"/>
  <c r="BW79" i="2"/>
  <c r="CB79" i="2"/>
  <c r="BQ79" i="2"/>
  <c r="BR79" i="2"/>
  <c r="BU79" i="2"/>
  <c r="BX79" i="2"/>
  <c r="CA79" i="2"/>
  <c r="BT79" i="2"/>
  <c r="BV79" i="2"/>
  <c r="BY79" i="2"/>
  <c r="BZ79" i="2"/>
  <c r="CF78" i="2"/>
  <c r="CI78" i="2"/>
  <c r="CL78" i="2"/>
  <c r="CP78" i="2"/>
  <c r="CG78" i="2"/>
  <c r="CJ78" i="2"/>
  <c r="CN78" i="2"/>
  <c r="CO78" i="2"/>
  <c r="CQ78" i="2"/>
  <c r="CH78" i="2"/>
  <c r="CK78" i="2"/>
  <c r="CM78" i="2"/>
  <c r="BR78" i="2"/>
  <c r="BU78" i="2"/>
  <c r="BX78" i="2"/>
  <c r="BZ78" i="2"/>
  <c r="CB78" i="2"/>
  <c r="BQ78" i="2"/>
  <c r="BT78" i="2"/>
  <c r="BW78" i="2"/>
  <c r="CA78" i="2"/>
  <c r="BS78" i="2"/>
  <c r="BV78" i="2"/>
  <c r="BY78" i="2"/>
  <c r="BQ77" i="2"/>
  <c r="BT77" i="2"/>
  <c r="BX77" i="2"/>
  <c r="CA77" i="2"/>
  <c r="BS77" i="2"/>
  <c r="BV77" i="2"/>
  <c r="BY77" i="2"/>
  <c r="CB77" i="2"/>
  <c r="BR77" i="2"/>
  <c r="BU77" i="2"/>
  <c r="BW77" i="2"/>
  <c r="BZ77" i="2"/>
  <c r="CH77" i="2"/>
  <c r="CJ77" i="2"/>
  <c r="CL77" i="2"/>
  <c r="CP77" i="2"/>
  <c r="CG77" i="2"/>
  <c r="CK77" i="2"/>
  <c r="CN77" i="2"/>
  <c r="CQ77" i="2"/>
  <c r="CF77" i="2"/>
  <c r="CI77" i="2"/>
  <c r="CM77" i="2"/>
  <c r="CO77" i="2"/>
  <c r="CG76" i="2"/>
  <c r="CJ76" i="2"/>
  <c r="CM76" i="2"/>
  <c r="CP76" i="2"/>
  <c r="CH76" i="2"/>
  <c r="CK76" i="2"/>
  <c r="CN76" i="2"/>
  <c r="CQ76" i="2"/>
  <c r="CF76" i="2"/>
  <c r="CI76" i="2"/>
  <c r="CL76" i="2"/>
  <c r="CO76" i="2"/>
  <c r="BR76" i="2"/>
  <c r="BU76" i="2"/>
  <c r="BY76" i="2"/>
  <c r="CB76" i="2"/>
  <c r="BQ76" i="2"/>
  <c r="BT76" i="2"/>
  <c r="BW76" i="2"/>
  <c r="BX76" i="2"/>
  <c r="CA76" i="2"/>
  <c r="BS76" i="2"/>
  <c r="BV76" i="2"/>
  <c r="BZ76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S75" i="2"/>
  <c r="BW75" i="2"/>
  <c r="CB75" i="2"/>
  <c r="BQ75" i="2"/>
  <c r="BT75" i="2"/>
  <c r="BX75" i="2"/>
  <c r="CA75" i="2"/>
  <c r="BR75" i="2"/>
  <c r="BU75" i="2"/>
  <c r="BV75" i="2"/>
  <c r="BY75" i="2"/>
  <c r="BZ75" i="2"/>
  <c r="G63" i="2"/>
  <c r="CR75" i="2"/>
  <c r="CC74" i="2"/>
  <c r="X106" i="2"/>
  <c r="AJ106" i="2" s="1"/>
  <c r="AJ97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R95" i="2"/>
  <c r="AY95" i="2"/>
  <c r="AP52" i="2"/>
  <c r="AP94" i="2"/>
  <c r="AQ52" i="2"/>
  <c r="AQ94" i="2"/>
  <c r="AR52" i="2"/>
  <c r="AR94" i="2"/>
  <c r="AS52" i="2"/>
  <c r="AS94" i="2"/>
  <c r="AT52" i="2"/>
  <c r="AT94" i="2"/>
  <c r="AU52" i="2"/>
  <c r="AU94" i="2"/>
  <c r="AV52" i="2"/>
  <c r="AV94" i="2"/>
  <c r="AW52" i="2"/>
  <c r="AW94" i="2"/>
  <c r="AX52" i="2"/>
  <c r="AX94" i="2"/>
  <c r="BN34" i="2"/>
  <c r="BB32" i="2"/>
  <c r="BB34" i="2" s="1"/>
  <c r="BB95" i="2" s="1"/>
  <c r="BC32" i="2"/>
  <c r="BC34" i="2" s="1"/>
  <c r="BC95" i="2" s="1"/>
  <c r="BD32" i="2"/>
  <c r="BD34" i="2" s="1"/>
  <c r="BD95" i="2" s="1"/>
  <c r="BE32" i="2"/>
  <c r="BE34" i="2" s="1"/>
  <c r="BE95" i="2" s="1"/>
  <c r="BF32" i="2"/>
  <c r="BF34" i="2" s="1"/>
  <c r="BF95" i="2" s="1"/>
  <c r="BG32" i="2"/>
  <c r="BG34" i="2" s="1"/>
  <c r="BG95" i="2" s="1"/>
  <c r="BH32" i="2"/>
  <c r="BH34" i="2" s="1"/>
  <c r="BH95" i="2" s="1"/>
  <c r="BI32" i="2"/>
  <c r="BI34" i="2" s="1"/>
  <c r="BI95" i="2" s="1"/>
  <c r="BJ32" i="2"/>
  <c r="BJ34" i="2" s="1"/>
  <c r="BJ95" i="2" s="1"/>
  <c r="BK32" i="2"/>
  <c r="BK34" i="2" s="1"/>
  <c r="BK95" i="2" s="1"/>
  <c r="BL32" i="2"/>
  <c r="BL34" i="2" s="1"/>
  <c r="BL95" i="2" s="1"/>
  <c r="BM32" i="2"/>
  <c r="BM34" i="2" s="1"/>
  <c r="BM95" i="2" s="1"/>
  <c r="BN40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45" i="2"/>
  <c r="BB43" i="2"/>
  <c r="BB45" i="2" s="1"/>
  <c r="BB94" i="2" s="1"/>
  <c r="BC43" i="2"/>
  <c r="BC45" i="2" s="1"/>
  <c r="BC94" i="2" s="1"/>
  <c r="BD43" i="2"/>
  <c r="BD45" i="2" s="1"/>
  <c r="BD94" i="2" s="1"/>
  <c r="BE43" i="2"/>
  <c r="BE45" i="2" s="1"/>
  <c r="BE94" i="2" s="1"/>
  <c r="BF43" i="2"/>
  <c r="BG43" i="2"/>
  <c r="BH43" i="2"/>
  <c r="BI43" i="2"/>
  <c r="BJ43" i="2"/>
  <c r="BK43" i="2"/>
  <c r="BL43" i="2"/>
  <c r="BM43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9" i="2"/>
  <c r="BB48" i="2"/>
  <c r="BB49" i="2" s="1"/>
  <c r="BC48" i="2"/>
  <c r="BC49" i="2" s="1"/>
  <c r="BD48" i="2"/>
  <c r="BD49" i="2" s="1"/>
  <c r="BE48" i="2"/>
  <c r="BE49" i="2" s="1"/>
  <c r="BF48" i="2"/>
  <c r="BF49" i="2" s="1"/>
  <c r="BG48" i="2"/>
  <c r="BG49" i="2" s="1"/>
  <c r="BH48" i="2"/>
  <c r="BH49" i="2" s="1"/>
  <c r="BI48" i="2"/>
  <c r="BI49" i="2" s="1"/>
  <c r="BJ48" i="2"/>
  <c r="BJ49" i="2" s="1"/>
  <c r="BK48" i="2"/>
  <c r="BK49" i="2" s="1"/>
  <c r="BL48" i="2"/>
  <c r="BL49" i="2" s="1"/>
  <c r="BM48" i="2"/>
  <c r="BM49" i="2" s="1"/>
  <c r="CC32" i="2"/>
  <c r="CC37" i="2"/>
  <c r="CC38" i="2"/>
  <c r="CC39" i="2"/>
  <c r="CC43" i="2"/>
  <c r="CC44" i="2"/>
  <c r="CC48" i="2"/>
  <c r="CR32" i="2"/>
  <c r="CR34" i="2" s="1"/>
  <c r="CR37" i="2"/>
  <c r="CR38" i="2"/>
  <c r="CR39" i="2"/>
  <c r="CR43" i="2"/>
  <c r="CR45" i="2" s="1"/>
  <c r="CR44" i="2"/>
  <c r="CR48" i="2"/>
  <c r="CK54" i="2"/>
  <c r="CJ100" i="2"/>
  <c r="CJ101" i="2"/>
  <c r="CJ22" i="2"/>
  <c r="CJ143" i="2" s="1"/>
  <c r="CJ144" i="2" s="1"/>
  <c r="BV54" i="2"/>
  <c r="BU101" i="2"/>
  <c r="BU100" i="2"/>
  <c r="BU22" i="2"/>
  <c r="BU143" i="2" s="1"/>
  <c r="BU144" i="2" s="1"/>
  <c r="BG54" i="2"/>
  <c r="BF101" i="2"/>
  <c r="BF100" i="2"/>
  <c r="BF22" i="2"/>
  <c r="BF143" i="2" s="1"/>
  <c r="BF144" i="2" s="1"/>
  <c r="AR54" i="2"/>
  <c r="AQ101" i="2"/>
  <c r="AQ100" i="2"/>
  <c r="AQ22" i="2"/>
  <c r="AP144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AJ102" i="2"/>
  <c r="AJ135" i="2" s="1"/>
  <c r="X135" i="2"/>
  <c r="X26" i="2"/>
  <c r="X118" i="2" s="1"/>
  <c r="Y25" i="2"/>
  <c r="G16" i="2"/>
  <c r="AA16" i="2"/>
  <c r="G12" i="2"/>
  <c r="AA12" i="2"/>
  <c r="AA8" i="2"/>
  <c r="G8" i="2"/>
  <c r="AY96" i="2"/>
  <c r="AY97" i="2"/>
  <c r="CF40" i="2"/>
  <c r="CF98" i="2" s="1"/>
  <c r="CG40" i="2"/>
  <c r="CG98" i="2" s="1"/>
  <c r="CH40" i="2"/>
  <c r="CH98" i="2" s="1"/>
  <c r="CI40" i="2"/>
  <c r="CI98" i="2" s="1"/>
  <c r="CJ40" i="2"/>
  <c r="CJ98" i="2" s="1"/>
  <c r="CK40" i="2"/>
  <c r="CK98" i="2" s="1"/>
  <c r="CL40" i="2"/>
  <c r="CL98" i="2" s="1"/>
  <c r="CM40" i="2"/>
  <c r="CM98" i="2" s="1"/>
  <c r="CF45" i="2"/>
  <c r="CF94" i="2" s="1"/>
  <c r="CF123" i="2" s="1"/>
  <c r="CG45" i="2"/>
  <c r="CG94" i="2" s="1"/>
  <c r="CH45" i="2"/>
  <c r="CH94" i="2" s="1"/>
  <c r="CI45" i="2"/>
  <c r="CI94" i="2" s="1"/>
  <c r="CJ45" i="2"/>
  <c r="CJ94" i="2" s="1"/>
  <c r="CK45" i="2"/>
  <c r="CK94" i="2" s="1"/>
  <c r="CL45" i="2"/>
  <c r="CL94" i="2" s="1"/>
  <c r="CM45" i="2"/>
  <c r="CM94" i="2" s="1"/>
  <c r="CN45" i="2"/>
  <c r="CN94" i="2" s="1"/>
  <c r="CO45" i="2"/>
  <c r="CO94" i="2" s="1"/>
  <c r="CP45" i="2"/>
  <c r="CP94" i="2" s="1"/>
  <c r="CQ45" i="2"/>
  <c r="CQ94" i="2" s="1"/>
  <c r="AY52" i="2"/>
  <c r="AM45" i="2"/>
  <c r="AN45" i="2"/>
  <c r="AO45" i="2"/>
  <c r="CI111" i="2"/>
  <c r="D18" i="2"/>
  <c r="Y19" i="2"/>
  <c r="Y89" i="2" s="1"/>
  <c r="C16" i="5" l="1"/>
  <c r="D16" i="5" s="1"/>
  <c r="E16" i="5" s="1"/>
  <c r="B17" i="5"/>
  <c r="Z17" i="2"/>
  <c r="F15" i="2"/>
  <c r="AA15" i="2"/>
  <c r="G14" i="2"/>
  <c r="F10" i="5"/>
  <c r="G10" i="5" s="1"/>
  <c r="I9" i="5"/>
  <c r="H9" i="5"/>
  <c r="X157" i="2"/>
  <c r="C16" i="4"/>
  <c r="D16" i="4" s="1"/>
  <c r="E16" i="4" s="1"/>
  <c r="B17" i="4"/>
  <c r="Z13" i="2"/>
  <c r="F11" i="2"/>
  <c r="AA11" i="2"/>
  <c r="G10" i="2"/>
  <c r="F10" i="4"/>
  <c r="G10" i="4" s="1"/>
  <c r="I9" i="4"/>
  <c r="H9" i="4"/>
  <c r="C16" i="3"/>
  <c r="D16" i="3" s="1"/>
  <c r="E16" i="3" s="1"/>
  <c r="B17" i="3"/>
  <c r="Z156" i="2"/>
  <c r="Z9" i="2"/>
  <c r="AA7" i="2"/>
  <c r="F7" i="2"/>
  <c r="G6" i="2"/>
  <c r="F10" i="3"/>
  <c r="G10" i="3" s="1"/>
  <c r="I9" i="3"/>
  <c r="H9" i="3"/>
  <c r="CF66" i="2"/>
  <c r="CG66" i="2"/>
  <c r="CH66" i="2"/>
  <c r="CI66" i="2"/>
  <c r="CJ66" i="2"/>
  <c r="CK66" i="2"/>
  <c r="CL66" i="2"/>
  <c r="CM66" i="2"/>
  <c r="CN66" i="2"/>
  <c r="CO66" i="2"/>
  <c r="CP66" i="2"/>
  <c r="CQ66" i="2"/>
  <c r="BT66" i="2"/>
  <c r="BY66" i="2"/>
  <c r="CB66" i="2"/>
  <c r="BS66" i="2"/>
  <c r="BW66" i="2"/>
  <c r="CA66" i="2"/>
  <c r="BQ66" i="2"/>
  <c r="BV66" i="2"/>
  <c r="BZ66" i="2"/>
  <c r="BR66" i="2"/>
  <c r="BU66" i="2"/>
  <c r="BX66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R70" i="2"/>
  <c r="G58" i="2"/>
  <c r="CR69" i="2" s="1"/>
  <c r="BQ70" i="2"/>
  <c r="BR70" i="2"/>
  <c r="BS70" i="2"/>
  <c r="BT70" i="2"/>
  <c r="BU70" i="2"/>
  <c r="BV70" i="2"/>
  <c r="BW70" i="2"/>
  <c r="BX70" i="2"/>
  <c r="BY70" i="2"/>
  <c r="BZ70" i="2"/>
  <c r="CA70" i="2"/>
  <c r="CB70" i="2"/>
  <c r="BQ69" i="2"/>
  <c r="BQ96" i="2" s="1"/>
  <c r="BR69" i="2"/>
  <c r="BR96" i="2" s="1"/>
  <c r="BS69" i="2"/>
  <c r="BS96" i="2" s="1"/>
  <c r="BT69" i="2"/>
  <c r="BT96" i="2" s="1"/>
  <c r="BU69" i="2"/>
  <c r="BU96" i="2" s="1"/>
  <c r="BV69" i="2"/>
  <c r="BV96" i="2" s="1"/>
  <c r="BW69" i="2"/>
  <c r="BW96" i="2" s="1"/>
  <c r="BX69" i="2"/>
  <c r="BX96" i="2" s="1"/>
  <c r="BY69" i="2"/>
  <c r="BY96" i="2" s="1"/>
  <c r="BZ69" i="2"/>
  <c r="BZ96" i="2" s="1"/>
  <c r="CA69" i="2"/>
  <c r="CA96" i="2" s="1"/>
  <c r="CB69" i="2"/>
  <c r="CB96" i="2" s="1"/>
  <c r="CR72" i="2"/>
  <c r="G60" i="2"/>
  <c r="CR71" i="2" s="1"/>
  <c r="BQ72" i="2"/>
  <c r="BR72" i="2"/>
  <c r="BS72" i="2"/>
  <c r="BT72" i="2"/>
  <c r="BU72" i="2"/>
  <c r="BV72" i="2"/>
  <c r="BW72" i="2"/>
  <c r="BX72" i="2"/>
  <c r="BY72" i="2"/>
  <c r="BZ72" i="2"/>
  <c r="CA72" i="2"/>
  <c r="CB72" i="2"/>
  <c r="BN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CG64" i="2"/>
  <c r="CK64" i="2"/>
  <c r="CQ64" i="2"/>
  <c r="CI64" i="2"/>
  <c r="CN64" i="2"/>
  <c r="CF64" i="2"/>
  <c r="CJ64" i="2"/>
  <c r="CM64" i="2"/>
  <c r="CP64" i="2"/>
  <c r="CH64" i="2"/>
  <c r="CL64" i="2"/>
  <c r="CO64" i="2"/>
  <c r="BR64" i="2"/>
  <c r="BV64" i="2"/>
  <c r="CA64" i="2"/>
  <c r="BT64" i="2"/>
  <c r="BX64" i="2"/>
  <c r="CB64" i="2"/>
  <c r="BQ64" i="2"/>
  <c r="BU64" i="2"/>
  <c r="BY64" i="2"/>
  <c r="BS64" i="2"/>
  <c r="BW64" i="2"/>
  <c r="BZ64" i="2"/>
  <c r="CR63" i="2"/>
  <c r="G51" i="2"/>
  <c r="CR62" i="2" s="1"/>
  <c r="BQ63" i="2"/>
  <c r="BU63" i="2"/>
  <c r="BZ63" i="2"/>
  <c r="BT63" i="2"/>
  <c r="BX63" i="2"/>
  <c r="CB63" i="2"/>
  <c r="BS63" i="2"/>
  <c r="BW63" i="2"/>
  <c r="CA63" i="2"/>
  <c r="BR63" i="2"/>
  <c r="BV63" i="2"/>
  <c r="BY63" i="2"/>
  <c r="BR62" i="2"/>
  <c r="BV62" i="2"/>
  <c r="BZ62" i="2"/>
  <c r="BS62" i="2"/>
  <c r="BW62" i="2"/>
  <c r="CA62" i="2"/>
  <c r="BT62" i="2"/>
  <c r="BX62" i="2"/>
  <c r="CB62" i="2"/>
  <c r="BQ62" i="2"/>
  <c r="BU62" i="2"/>
  <c r="BY62" i="2"/>
  <c r="CG65" i="2"/>
  <c r="CJ65" i="2"/>
  <c r="CN65" i="2"/>
  <c r="CI65" i="2"/>
  <c r="CO65" i="2"/>
  <c r="CF65" i="2"/>
  <c r="CK65" i="2"/>
  <c r="CM65" i="2"/>
  <c r="CQ65" i="2"/>
  <c r="CH65" i="2"/>
  <c r="CL65" i="2"/>
  <c r="CP65" i="2"/>
  <c r="BU65" i="2"/>
  <c r="BY65" i="2"/>
  <c r="BR65" i="2"/>
  <c r="BV65" i="2"/>
  <c r="BZ65" i="2"/>
  <c r="CB65" i="2"/>
  <c r="BS65" i="2"/>
  <c r="BW65" i="2"/>
  <c r="CA65" i="2"/>
  <c r="BQ65" i="2"/>
  <c r="BT65" i="2"/>
  <c r="BX65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CR74" i="2"/>
  <c r="CF75" i="2"/>
  <c r="CI75" i="2"/>
  <c r="CL75" i="2"/>
  <c r="CO75" i="2"/>
  <c r="CQ75" i="2"/>
  <c r="CH75" i="2"/>
  <c r="CJ75" i="2"/>
  <c r="CM75" i="2"/>
  <c r="CP75" i="2"/>
  <c r="CG75" i="2"/>
  <c r="CK75" i="2"/>
  <c r="CN75" i="2"/>
  <c r="BQ74" i="2"/>
  <c r="BR74" i="2"/>
  <c r="BS74" i="2"/>
  <c r="BU74" i="2"/>
  <c r="BY74" i="2"/>
  <c r="CB74" i="2"/>
  <c r="BV74" i="2"/>
  <c r="BW74" i="2"/>
  <c r="BZ74" i="2"/>
  <c r="BT74" i="2"/>
  <c r="BX74" i="2"/>
  <c r="CA74" i="2"/>
  <c r="AP123" i="2"/>
  <c r="AQ123" i="2"/>
  <c r="AQ139" i="2" s="1"/>
  <c r="AR123" i="2"/>
  <c r="AR139" i="2" s="1"/>
  <c r="AS123" i="2"/>
  <c r="AS139" i="2" s="1"/>
  <c r="AT123" i="2"/>
  <c r="AT139" i="2" s="1"/>
  <c r="AU123" i="2"/>
  <c r="AU139" i="2" s="1"/>
  <c r="AV123" i="2"/>
  <c r="AV139" i="2" s="1"/>
  <c r="AW123" i="2"/>
  <c r="AW139" i="2" s="1"/>
  <c r="AX123" i="2"/>
  <c r="BN95" i="2"/>
  <c r="CC34" i="2"/>
  <c r="BQ32" i="2"/>
  <c r="BQ34" i="2" s="1"/>
  <c r="BQ95" i="2" s="1"/>
  <c r="BR32" i="2"/>
  <c r="BR34" i="2" s="1"/>
  <c r="BR95" i="2" s="1"/>
  <c r="BS32" i="2"/>
  <c r="BS34" i="2" s="1"/>
  <c r="BS95" i="2" s="1"/>
  <c r="BT32" i="2"/>
  <c r="BT34" i="2" s="1"/>
  <c r="BT95" i="2" s="1"/>
  <c r="BU32" i="2"/>
  <c r="BU34" i="2" s="1"/>
  <c r="BU95" i="2" s="1"/>
  <c r="BV32" i="2"/>
  <c r="BV34" i="2" s="1"/>
  <c r="BV95" i="2" s="1"/>
  <c r="BW32" i="2"/>
  <c r="BW34" i="2" s="1"/>
  <c r="BW95" i="2" s="1"/>
  <c r="BX32" i="2"/>
  <c r="BX34" i="2" s="1"/>
  <c r="BX95" i="2" s="1"/>
  <c r="BY32" i="2"/>
  <c r="BY34" i="2" s="1"/>
  <c r="BY95" i="2" s="1"/>
  <c r="BZ32" i="2"/>
  <c r="BZ34" i="2" s="1"/>
  <c r="BZ95" i="2" s="1"/>
  <c r="CA32" i="2"/>
  <c r="CA34" i="2" s="1"/>
  <c r="CA95" i="2" s="1"/>
  <c r="CB32" i="2"/>
  <c r="CB34" i="2" s="1"/>
  <c r="CB95" i="2" s="1"/>
  <c r="CC40" i="2"/>
  <c r="BQ37" i="2"/>
  <c r="BQ40" i="2" s="1"/>
  <c r="BQ98" i="2" s="1"/>
  <c r="BR37" i="2"/>
  <c r="BR40" i="2" s="1"/>
  <c r="BR98" i="2" s="1"/>
  <c r="BS37" i="2"/>
  <c r="BS40" i="2" s="1"/>
  <c r="BS98" i="2" s="1"/>
  <c r="BT37" i="2"/>
  <c r="BT40" i="2" s="1"/>
  <c r="BT98" i="2" s="1"/>
  <c r="BU37" i="2"/>
  <c r="BV37" i="2"/>
  <c r="BW37" i="2"/>
  <c r="BX37" i="2"/>
  <c r="BY37" i="2"/>
  <c r="BZ37" i="2"/>
  <c r="CA37" i="2"/>
  <c r="CB37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45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9" i="2"/>
  <c r="BQ48" i="2"/>
  <c r="BQ49" i="2" s="1"/>
  <c r="BR48" i="2"/>
  <c r="BR49" i="2" s="1"/>
  <c r="BS48" i="2"/>
  <c r="BS49" i="2" s="1"/>
  <c r="BT48" i="2"/>
  <c r="BT49" i="2" s="1"/>
  <c r="BU48" i="2"/>
  <c r="BU49" i="2" s="1"/>
  <c r="BV48" i="2"/>
  <c r="BV49" i="2" s="1"/>
  <c r="BW48" i="2"/>
  <c r="BW49" i="2" s="1"/>
  <c r="BX48" i="2"/>
  <c r="BX49" i="2" s="1"/>
  <c r="BY48" i="2"/>
  <c r="BY49" i="2" s="1"/>
  <c r="BZ48" i="2"/>
  <c r="BZ49" i="2" s="1"/>
  <c r="CA48" i="2"/>
  <c r="CA49" i="2" s="1"/>
  <c r="CB48" i="2"/>
  <c r="CB49" i="2" s="1"/>
  <c r="CR49" i="2"/>
  <c r="CF48" i="2"/>
  <c r="CF49" i="2" s="1"/>
  <c r="CF52" i="2" s="1"/>
  <c r="CG48" i="2"/>
  <c r="CG49" i="2" s="1"/>
  <c r="CG52" i="2" s="1"/>
  <c r="CH48" i="2"/>
  <c r="CH49" i="2" s="1"/>
  <c r="CH52" i="2" s="1"/>
  <c r="CI48" i="2"/>
  <c r="CI49" i="2" s="1"/>
  <c r="CI52" i="2" s="1"/>
  <c r="CJ48" i="2"/>
  <c r="CJ49" i="2" s="1"/>
  <c r="CJ52" i="2" s="1"/>
  <c r="CK48" i="2"/>
  <c r="CK49" i="2" s="1"/>
  <c r="CK52" i="2" s="1"/>
  <c r="CL48" i="2"/>
  <c r="CL49" i="2" s="1"/>
  <c r="CL52" i="2" s="1"/>
  <c r="CM48" i="2"/>
  <c r="CM49" i="2" s="1"/>
  <c r="CM52" i="2" s="1"/>
  <c r="CN48" i="2"/>
  <c r="CN49" i="2" s="1"/>
  <c r="CN52" i="2" s="1"/>
  <c r="CO48" i="2"/>
  <c r="CO49" i="2" s="1"/>
  <c r="CO52" i="2" s="1"/>
  <c r="CP48" i="2"/>
  <c r="CP49" i="2" s="1"/>
  <c r="CP52" i="2" s="1"/>
  <c r="CQ48" i="2"/>
  <c r="CQ49" i="2" s="1"/>
  <c r="CQ52" i="2" s="1"/>
  <c r="CL54" i="2"/>
  <c r="CK100" i="2"/>
  <c r="CK111" i="2" s="1"/>
  <c r="CK101" i="2"/>
  <c r="CK22" i="2"/>
  <c r="CK143" i="2" s="1"/>
  <c r="CK144" i="2" s="1"/>
  <c r="CJ111" i="2"/>
  <c r="BW54" i="2"/>
  <c r="BV101" i="2"/>
  <c r="BV100" i="2"/>
  <c r="BV111" i="2" s="1"/>
  <c r="BV22" i="2"/>
  <c r="BV143" i="2" s="1"/>
  <c r="BV144" i="2" s="1"/>
  <c r="BU111" i="2"/>
  <c r="BH54" i="2"/>
  <c r="BG101" i="2"/>
  <c r="BG100" i="2"/>
  <c r="BG22" i="2"/>
  <c r="BG143" i="2" s="1"/>
  <c r="BG144" i="2" s="1"/>
  <c r="BF111" i="2"/>
  <c r="AS54" i="2"/>
  <c r="AR101" i="2"/>
  <c r="AR100" i="2"/>
  <c r="AR22" i="2"/>
  <c r="AQ111" i="2"/>
  <c r="AQ143" i="2"/>
  <c r="Y26" i="2"/>
  <c r="Y118" i="2" s="1"/>
  <c r="Z25" i="2"/>
  <c r="H16" i="2"/>
  <c r="AB16" i="2"/>
  <c r="H12" i="2"/>
  <c r="AB12" i="2"/>
  <c r="H8" i="2"/>
  <c r="AB8" i="2"/>
  <c r="CR94" i="2"/>
  <c r="CG123" i="2"/>
  <c r="CG139" i="2" s="1"/>
  <c r="CH123" i="2"/>
  <c r="CH139" i="2" s="1"/>
  <c r="CI123" i="2"/>
  <c r="CI139" i="2" s="1"/>
  <c r="CJ123" i="2"/>
  <c r="CJ139" i="2" s="1"/>
  <c r="CK123" i="2"/>
  <c r="CK139" i="2" s="1"/>
  <c r="CL123" i="2"/>
  <c r="CL139" i="2" s="1"/>
  <c r="CM123" i="2"/>
  <c r="CM139" i="2" s="1"/>
  <c r="CN123" i="2"/>
  <c r="CN139" i="2" s="1"/>
  <c r="CO123" i="2"/>
  <c r="CO139" i="2" s="1"/>
  <c r="CP123" i="2"/>
  <c r="CP139" i="2" s="1"/>
  <c r="CQ123" i="2"/>
  <c r="AM94" i="2"/>
  <c r="AM52" i="2"/>
  <c r="AN94" i="2"/>
  <c r="AN52" i="2"/>
  <c r="AO94" i="2"/>
  <c r="AO52" i="2"/>
  <c r="Y157" i="2"/>
  <c r="BB40" i="2"/>
  <c r="BB98" i="2" s="1"/>
  <c r="BB123" i="2" s="1"/>
  <c r="BC40" i="2"/>
  <c r="BC98" i="2" s="1"/>
  <c r="BC123" i="2" s="1"/>
  <c r="BC139" i="2" s="1"/>
  <c r="BD40" i="2"/>
  <c r="BD98" i="2" s="1"/>
  <c r="BD123" i="2" s="1"/>
  <c r="BD139" i="2" s="1"/>
  <c r="BE40" i="2"/>
  <c r="BE98" i="2" s="1"/>
  <c r="BE123" i="2" s="1"/>
  <c r="BE139" i="2" s="1"/>
  <c r="BF40" i="2"/>
  <c r="BF98" i="2" s="1"/>
  <c r="BG40" i="2"/>
  <c r="BG98" i="2" s="1"/>
  <c r="BH40" i="2"/>
  <c r="BH98" i="2" s="1"/>
  <c r="BI40" i="2"/>
  <c r="BI98" i="2" s="1"/>
  <c r="BJ40" i="2"/>
  <c r="BJ98" i="2" s="1"/>
  <c r="BK40" i="2"/>
  <c r="BK98" i="2" s="1"/>
  <c r="BL40" i="2"/>
  <c r="BL98" i="2" s="1"/>
  <c r="BM40" i="2"/>
  <c r="BM98" i="2" s="1"/>
  <c r="BF45" i="2"/>
  <c r="BG45" i="2"/>
  <c r="BH45" i="2"/>
  <c r="BI45" i="2"/>
  <c r="BJ45" i="2"/>
  <c r="BK45" i="2"/>
  <c r="BL45" i="2"/>
  <c r="BM45" i="2"/>
  <c r="BN52" i="2"/>
  <c r="BB52" i="2"/>
  <c r="BC52" i="2"/>
  <c r="BD52" i="2"/>
  <c r="BE52" i="2"/>
  <c r="CR40" i="2"/>
  <c r="BN96" i="2"/>
  <c r="E18" i="2"/>
  <c r="CC71" i="2"/>
  <c r="C17" i="5" l="1"/>
  <c r="D17" i="5" s="1"/>
  <c r="E17" i="5" s="1"/>
  <c r="B18" i="5"/>
  <c r="Z19" i="2"/>
  <c r="Z89" i="2" s="1"/>
  <c r="G15" i="2"/>
  <c r="AB15" i="2"/>
  <c r="AB17" i="2" s="1"/>
  <c r="H14" i="2"/>
  <c r="F11" i="5"/>
  <c r="G11" i="5" s="1"/>
  <c r="I10" i="5"/>
  <c r="H10" i="5"/>
  <c r="B18" i="4"/>
  <c r="C17" i="4"/>
  <c r="D17" i="4" s="1"/>
  <c r="E17" i="4" s="1"/>
  <c r="G11" i="2"/>
  <c r="AB11" i="2"/>
  <c r="AB13" i="2" s="1"/>
  <c r="H10" i="2"/>
  <c r="F11" i="4"/>
  <c r="G11" i="4" s="1"/>
  <c r="I10" i="4"/>
  <c r="H10" i="4"/>
  <c r="C17" i="3"/>
  <c r="D17" i="3" s="1"/>
  <c r="E17" i="3" s="1"/>
  <c r="B18" i="3"/>
  <c r="AA9" i="2"/>
  <c r="AA156" i="2"/>
  <c r="G7" i="2"/>
  <c r="AB7" i="2"/>
  <c r="H6" i="2"/>
  <c r="F11" i="3"/>
  <c r="G11" i="3" s="1"/>
  <c r="I10" i="3"/>
  <c r="H10" i="3"/>
  <c r="CF70" i="2"/>
  <c r="CG70" i="2"/>
  <c r="CH70" i="2"/>
  <c r="CI70" i="2"/>
  <c r="CJ70" i="2"/>
  <c r="CK70" i="2"/>
  <c r="CL70" i="2"/>
  <c r="CM70" i="2"/>
  <c r="CN70" i="2"/>
  <c r="CO70" i="2"/>
  <c r="CP70" i="2"/>
  <c r="CQ70" i="2"/>
  <c r="CF69" i="2"/>
  <c r="CF96" i="2" s="1"/>
  <c r="CG69" i="2"/>
  <c r="CG96" i="2" s="1"/>
  <c r="CH69" i="2"/>
  <c r="CH96" i="2" s="1"/>
  <c r="CI69" i="2"/>
  <c r="CI96" i="2" s="1"/>
  <c r="CJ69" i="2"/>
  <c r="CJ96" i="2" s="1"/>
  <c r="CK69" i="2"/>
  <c r="CK96" i="2" s="1"/>
  <c r="CL69" i="2"/>
  <c r="CL96" i="2" s="1"/>
  <c r="CM69" i="2"/>
  <c r="CM96" i="2" s="1"/>
  <c r="CN69" i="2"/>
  <c r="CN96" i="2" s="1"/>
  <c r="CO69" i="2"/>
  <c r="CO96" i="2" s="1"/>
  <c r="CP69" i="2"/>
  <c r="CP96" i="2" s="1"/>
  <c r="CQ69" i="2"/>
  <c r="CQ96" i="2" s="1"/>
  <c r="CF72" i="2"/>
  <c r="CG72" i="2"/>
  <c r="CH72" i="2"/>
  <c r="CI72" i="2"/>
  <c r="CJ72" i="2"/>
  <c r="CK72" i="2"/>
  <c r="CL72" i="2"/>
  <c r="CM72" i="2"/>
  <c r="CN72" i="2"/>
  <c r="CO72" i="2"/>
  <c r="CP72" i="2"/>
  <c r="CQ72" i="2"/>
  <c r="CF71" i="2"/>
  <c r="CF93" i="2" s="1"/>
  <c r="CG71" i="2"/>
  <c r="CG93" i="2" s="1"/>
  <c r="CH71" i="2"/>
  <c r="CH93" i="2" s="1"/>
  <c r="CI71" i="2"/>
  <c r="CI93" i="2" s="1"/>
  <c r="CJ71" i="2"/>
  <c r="CJ93" i="2" s="1"/>
  <c r="CK71" i="2"/>
  <c r="CK93" i="2" s="1"/>
  <c r="CL71" i="2"/>
  <c r="CL93" i="2" s="1"/>
  <c r="CM71" i="2"/>
  <c r="CM93" i="2" s="1"/>
  <c r="CN71" i="2"/>
  <c r="CN93" i="2" s="1"/>
  <c r="CO71" i="2"/>
  <c r="CO93" i="2" s="1"/>
  <c r="CP71" i="2"/>
  <c r="CP93" i="2" s="1"/>
  <c r="CQ71" i="2"/>
  <c r="CQ93" i="2" s="1"/>
  <c r="AY93" i="2"/>
  <c r="CG63" i="2"/>
  <c r="CK63" i="2"/>
  <c r="CP63" i="2"/>
  <c r="CI63" i="2"/>
  <c r="CL63" i="2"/>
  <c r="CO63" i="2"/>
  <c r="CQ63" i="2"/>
  <c r="CF63" i="2"/>
  <c r="CJ63" i="2"/>
  <c r="CN63" i="2"/>
  <c r="CH63" i="2"/>
  <c r="CM63" i="2"/>
  <c r="CH62" i="2"/>
  <c r="CL62" i="2"/>
  <c r="CP62" i="2"/>
  <c r="CK62" i="2"/>
  <c r="CO62" i="2"/>
  <c r="CF62" i="2"/>
  <c r="CI62" i="2"/>
  <c r="CM62" i="2"/>
  <c r="CQ62" i="2"/>
  <c r="CG62" i="2"/>
  <c r="CJ62" i="2"/>
  <c r="CN62" i="2"/>
  <c r="CG74" i="2"/>
  <c r="CH74" i="2"/>
  <c r="CJ74" i="2"/>
  <c r="CL74" i="2"/>
  <c r="CN74" i="2"/>
  <c r="CO74" i="2"/>
  <c r="CQ74" i="2"/>
  <c r="CF74" i="2"/>
  <c r="CI74" i="2"/>
  <c r="CK74" i="2"/>
  <c r="CM74" i="2"/>
  <c r="CP74" i="2"/>
  <c r="BQ97" i="2"/>
  <c r="BR97" i="2"/>
  <c r="BS97" i="2"/>
  <c r="BU97" i="2"/>
  <c r="BY97" i="2"/>
  <c r="CB97" i="2"/>
  <c r="BV97" i="2"/>
  <c r="BW97" i="2"/>
  <c r="BZ97" i="2"/>
  <c r="BT97" i="2"/>
  <c r="BX97" i="2"/>
  <c r="CA97" i="2"/>
  <c r="AX139" i="2"/>
  <c r="AY123" i="2"/>
  <c r="BB139" i="2" s="1"/>
  <c r="BN139" i="2" s="1"/>
  <c r="CC95" i="2"/>
  <c r="CM54" i="2"/>
  <c r="CL100" i="2"/>
  <c r="CL101" i="2"/>
  <c r="CL22" i="2"/>
  <c r="CL143" i="2" s="1"/>
  <c r="CL144" i="2" s="1"/>
  <c r="BX54" i="2"/>
  <c r="BW101" i="2"/>
  <c r="BW100" i="2"/>
  <c r="BW22" i="2"/>
  <c r="BW143" i="2" s="1"/>
  <c r="BW144" i="2" s="1"/>
  <c r="BI54" i="2"/>
  <c r="BH101" i="2"/>
  <c r="BH100" i="2"/>
  <c r="BH111" i="2" s="1"/>
  <c r="BH22" i="2"/>
  <c r="BH143" i="2" s="1"/>
  <c r="BH144" i="2" s="1"/>
  <c r="AT54" i="2"/>
  <c r="AS101" i="2"/>
  <c r="AS100" i="2"/>
  <c r="AS22" i="2"/>
  <c r="AS143" i="2" s="1"/>
  <c r="AS144" i="2" s="1"/>
  <c r="AQ144" i="2"/>
  <c r="Z26" i="2"/>
  <c r="Z118" i="2" s="1"/>
  <c r="AA25" i="2"/>
  <c r="I16" i="2"/>
  <c r="AC16" i="2"/>
  <c r="I12" i="2"/>
  <c r="AC12" i="2"/>
  <c r="I8" i="2"/>
  <c r="AC8" i="2"/>
  <c r="CQ139" i="2"/>
  <c r="CR123" i="2"/>
  <c r="AM123" i="2"/>
  <c r="AM139" i="2" s="1"/>
  <c r="AY139" i="2" s="1"/>
  <c r="AY94" i="2"/>
  <c r="AN123" i="2"/>
  <c r="AN139" i="2" s="1"/>
  <c r="AO123" i="2"/>
  <c r="BF52" i="2"/>
  <c r="BF94" i="2"/>
  <c r="BG52" i="2"/>
  <c r="BG94" i="2"/>
  <c r="BH52" i="2"/>
  <c r="BH94" i="2"/>
  <c r="BI52" i="2"/>
  <c r="BI94" i="2"/>
  <c r="BJ52" i="2"/>
  <c r="BJ94" i="2"/>
  <c r="BK52" i="2"/>
  <c r="BK94" i="2"/>
  <c r="BL52" i="2"/>
  <c r="BL94" i="2"/>
  <c r="BM52" i="2"/>
  <c r="BM94" i="2"/>
  <c r="CB71" i="2"/>
  <c r="CB93" i="2" s="1"/>
  <c r="CA71" i="2"/>
  <c r="BZ71" i="2"/>
  <c r="BY71" i="2"/>
  <c r="BY93" i="2" s="1"/>
  <c r="BX71" i="2"/>
  <c r="BW71" i="2"/>
  <c r="BV71" i="2"/>
  <c r="BV93" i="2" s="1"/>
  <c r="BU71" i="2"/>
  <c r="BU93" i="2" s="1"/>
  <c r="BT71" i="2"/>
  <c r="BS71" i="2"/>
  <c r="BS93" i="2" s="1"/>
  <c r="BR71" i="2"/>
  <c r="BR93" i="2" s="1"/>
  <c r="BQ71" i="2"/>
  <c r="BQ93" i="2" s="1"/>
  <c r="CC96" i="2"/>
  <c r="BN97" i="2"/>
  <c r="BU40" i="2"/>
  <c r="BU98" i="2" s="1"/>
  <c r="BV40" i="2"/>
  <c r="BV98" i="2" s="1"/>
  <c r="BW40" i="2"/>
  <c r="BW98" i="2" s="1"/>
  <c r="BX40" i="2"/>
  <c r="BX98" i="2" s="1"/>
  <c r="BY40" i="2"/>
  <c r="BY98" i="2" s="1"/>
  <c r="BZ40" i="2"/>
  <c r="BZ98" i="2" s="1"/>
  <c r="CA40" i="2"/>
  <c r="CA98" i="2" s="1"/>
  <c r="CB40" i="2"/>
  <c r="CB98" i="2" s="1"/>
  <c r="BQ45" i="2"/>
  <c r="BR45" i="2"/>
  <c r="BS45" i="2"/>
  <c r="BT45" i="2"/>
  <c r="BU45" i="2"/>
  <c r="BV45" i="2"/>
  <c r="BW45" i="2"/>
  <c r="BX45" i="2"/>
  <c r="BY45" i="2"/>
  <c r="BZ45" i="2"/>
  <c r="CA45" i="2"/>
  <c r="CB45" i="2"/>
  <c r="CC52" i="2"/>
  <c r="CR52" i="2"/>
  <c r="F18" i="2"/>
  <c r="AA17" i="2"/>
  <c r="AA13" i="2"/>
  <c r="BG111" i="2"/>
  <c r="AR111" i="2"/>
  <c r="AR143" i="2"/>
  <c r="AR144" i="2" s="1"/>
  <c r="C18" i="5" l="1"/>
  <c r="D18" i="5" s="1"/>
  <c r="E18" i="5" s="1"/>
  <c r="B19" i="5"/>
  <c r="Z157" i="2"/>
  <c r="H15" i="2"/>
  <c r="AC15" i="2"/>
  <c r="I14" i="2"/>
  <c r="F12" i="5"/>
  <c r="G12" i="5" s="1"/>
  <c r="I11" i="5"/>
  <c r="H11" i="5"/>
  <c r="B19" i="4"/>
  <c r="C18" i="4"/>
  <c r="D18" i="4" s="1"/>
  <c r="E18" i="4" s="1"/>
  <c r="H11" i="2"/>
  <c r="AC11" i="2"/>
  <c r="I10" i="2"/>
  <c r="F12" i="4"/>
  <c r="G12" i="4" s="1"/>
  <c r="I11" i="4"/>
  <c r="H11" i="4"/>
  <c r="C18" i="3"/>
  <c r="D18" i="3" s="1"/>
  <c r="E18" i="3" s="1"/>
  <c r="B19" i="3"/>
  <c r="AB9" i="2"/>
  <c r="AB156" i="2"/>
  <c r="H7" i="2"/>
  <c r="AC7" i="2"/>
  <c r="I6" i="2"/>
  <c r="F12" i="3"/>
  <c r="G12" i="3" s="1"/>
  <c r="I11" i="3"/>
  <c r="H11" i="3"/>
  <c r="CR93" i="2"/>
  <c r="CG97" i="2"/>
  <c r="CH97" i="2"/>
  <c r="CJ97" i="2"/>
  <c r="CL97" i="2"/>
  <c r="CN97" i="2"/>
  <c r="CO97" i="2"/>
  <c r="CQ97" i="2"/>
  <c r="CF97" i="2"/>
  <c r="CI97" i="2"/>
  <c r="CK97" i="2"/>
  <c r="CM97" i="2"/>
  <c r="CP97" i="2"/>
  <c r="CN54" i="2"/>
  <c r="CM100" i="2"/>
  <c r="CM101" i="2"/>
  <c r="CM22" i="2"/>
  <c r="CM143" i="2" s="1"/>
  <c r="CM144" i="2" s="1"/>
  <c r="CL111" i="2"/>
  <c r="BY54" i="2"/>
  <c r="BX101" i="2"/>
  <c r="BX100" i="2"/>
  <c r="BX22" i="2"/>
  <c r="BX143" i="2" s="1"/>
  <c r="BX144" i="2" s="1"/>
  <c r="BW111" i="2"/>
  <c r="BJ54" i="2"/>
  <c r="BI101" i="2"/>
  <c r="BI100" i="2"/>
  <c r="BI22" i="2"/>
  <c r="BI143" i="2" s="1"/>
  <c r="BI144" i="2" s="1"/>
  <c r="AU54" i="2"/>
  <c r="AT101" i="2"/>
  <c r="AT100" i="2"/>
  <c r="AT22" i="2"/>
  <c r="AS111" i="2"/>
  <c r="AA26" i="2"/>
  <c r="AA118" i="2" s="1"/>
  <c r="AB25" i="2"/>
  <c r="J16" i="2"/>
  <c r="AD16" i="2"/>
  <c r="J12" i="2"/>
  <c r="AD12" i="2"/>
  <c r="J8" i="2"/>
  <c r="AD8" i="2"/>
  <c r="AP139" i="2"/>
  <c r="AO139" i="2"/>
  <c r="BN94" i="2"/>
  <c r="BF123" i="2"/>
  <c r="BF139" i="2" s="1"/>
  <c r="BG123" i="2"/>
  <c r="BG139" i="2" s="1"/>
  <c r="BH123" i="2"/>
  <c r="BH139" i="2" s="1"/>
  <c r="BI123" i="2"/>
  <c r="BI139" i="2" s="1"/>
  <c r="BJ123" i="2"/>
  <c r="BJ139" i="2" s="1"/>
  <c r="BK123" i="2"/>
  <c r="BL123" i="2"/>
  <c r="BL139" i="2" s="1"/>
  <c r="BM123" i="2"/>
  <c r="CC93" i="2"/>
  <c r="BQ52" i="2"/>
  <c r="BQ94" i="2"/>
  <c r="BR52" i="2"/>
  <c r="BR94" i="2"/>
  <c r="BS52" i="2"/>
  <c r="BS94" i="2"/>
  <c r="BT52" i="2"/>
  <c r="BT94" i="2"/>
  <c r="BU52" i="2"/>
  <c r="BU94" i="2"/>
  <c r="BV52" i="2"/>
  <c r="BV94" i="2"/>
  <c r="BW52" i="2"/>
  <c r="BW94" i="2"/>
  <c r="BX52" i="2"/>
  <c r="BX94" i="2"/>
  <c r="BY52" i="2"/>
  <c r="BY94" i="2"/>
  <c r="BZ52" i="2"/>
  <c r="BZ94" i="2"/>
  <c r="CA52" i="2"/>
  <c r="CA94" i="2"/>
  <c r="CB52" i="2"/>
  <c r="CB94" i="2"/>
  <c r="AA19" i="2"/>
  <c r="AA89" i="2" s="1"/>
  <c r="G18" i="2"/>
  <c r="AB19" i="2"/>
  <c r="AB89" i="2" s="1"/>
  <c r="CR96" i="2"/>
  <c r="CC97" i="2"/>
  <c r="CA93" i="2"/>
  <c r="BZ93" i="2"/>
  <c r="BX93" i="2"/>
  <c r="BW93" i="2"/>
  <c r="BT93" i="2"/>
  <c r="C19" i="5" l="1"/>
  <c r="D19" i="5" s="1"/>
  <c r="E19" i="5" s="1"/>
  <c r="B20" i="5"/>
  <c r="AC17" i="2"/>
  <c r="I15" i="2"/>
  <c r="AD15" i="2"/>
  <c r="J14" i="2"/>
  <c r="F13" i="5"/>
  <c r="G13" i="5" s="1"/>
  <c r="I12" i="5"/>
  <c r="H12" i="5"/>
  <c r="C19" i="4"/>
  <c r="D19" i="4" s="1"/>
  <c r="E19" i="4" s="1"/>
  <c r="B20" i="4"/>
  <c r="AC13" i="2"/>
  <c r="I11" i="2"/>
  <c r="AD11" i="2"/>
  <c r="J10" i="2"/>
  <c r="F13" i="4"/>
  <c r="G13" i="4" s="1"/>
  <c r="I12" i="4"/>
  <c r="H12" i="4"/>
  <c r="C19" i="3"/>
  <c r="D19" i="3" s="1"/>
  <c r="E19" i="3" s="1"/>
  <c r="B20" i="3"/>
  <c r="AC9" i="2"/>
  <c r="AC156" i="2"/>
  <c r="I7" i="2"/>
  <c r="AD7" i="2"/>
  <c r="J6" i="2"/>
  <c r="F13" i="3"/>
  <c r="G13" i="3" s="1"/>
  <c r="I12" i="3"/>
  <c r="H12" i="3"/>
  <c r="CO54" i="2"/>
  <c r="CN100" i="2"/>
  <c r="CN101" i="2"/>
  <c r="CN22" i="2"/>
  <c r="CN143" i="2" s="1"/>
  <c r="CN144" i="2" s="1"/>
  <c r="BZ54" i="2"/>
  <c r="BY101" i="2"/>
  <c r="BY100" i="2"/>
  <c r="BY22" i="2"/>
  <c r="BY143" i="2" s="1"/>
  <c r="BY144" i="2" s="1"/>
  <c r="BK54" i="2"/>
  <c r="BJ101" i="2"/>
  <c r="BJ100" i="2"/>
  <c r="BJ22" i="2"/>
  <c r="BJ143" i="2" s="1"/>
  <c r="BJ144" i="2" s="1"/>
  <c r="BI111" i="2"/>
  <c r="AV54" i="2"/>
  <c r="AU101" i="2"/>
  <c r="AU100" i="2"/>
  <c r="AU22" i="2"/>
  <c r="AU143" i="2" s="1"/>
  <c r="AU144" i="2" s="1"/>
  <c r="AT111" i="2"/>
  <c r="AT143" i="2"/>
  <c r="AB26" i="2"/>
  <c r="AB118" i="2" s="1"/>
  <c r="AC25" i="2"/>
  <c r="K16" i="2"/>
  <c r="AE16" i="2"/>
  <c r="K12" i="2"/>
  <c r="AE12" i="2"/>
  <c r="K8" i="2"/>
  <c r="AE8" i="2"/>
  <c r="BM139" i="2"/>
  <c r="BN123" i="2"/>
  <c r="BQ123" i="2"/>
  <c r="BQ139" i="2" s="1"/>
  <c r="CC139" i="2" s="1"/>
  <c r="CC94" i="2"/>
  <c r="BR123" i="2"/>
  <c r="BR139" i="2" s="1"/>
  <c r="BS123" i="2"/>
  <c r="BS139" i="2" s="1"/>
  <c r="BT123" i="2"/>
  <c r="BT139" i="2" s="1"/>
  <c r="BU123" i="2"/>
  <c r="BU139" i="2" s="1"/>
  <c r="BV123" i="2"/>
  <c r="BW123" i="2"/>
  <c r="BW139" i="2" s="1"/>
  <c r="BX123" i="2"/>
  <c r="BX139" i="2" s="1"/>
  <c r="BY123" i="2"/>
  <c r="BZ123" i="2"/>
  <c r="BZ139" i="2" s="1"/>
  <c r="CA123" i="2"/>
  <c r="CA139" i="2" s="1"/>
  <c r="CB123" i="2"/>
  <c r="AA157" i="2"/>
  <c r="AB157" i="2"/>
  <c r="H18" i="2"/>
  <c r="CR97" i="2"/>
  <c r="BK139" i="2"/>
  <c r="CM111" i="2"/>
  <c r="BX111" i="2"/>
  <c r="C20" i="5" l="1"/>
  <c r="D20" i="5" s="1"/>
  <c r="E20" i="5" s="1"/>
  <c r="B21" i="5"/>
  <c r="AC19" i="2"/>
  <c r="AC89" i="2" s="1"/>
  <c r="J15" i="2"/>
  <c r="AE15" i="2"/>
  <c r="AE17" i="2" s="1"/>
  <c r="K14" i="2"/>
  <c r="F14" i="5"/>
  <c r="G14" i="5" s="1"/>
  <c r="I13" i="5"/>
  <c r="H13" i="5"/>
  <c r="C20" i="4"/>
  <c r="D20" i="4" s="1"/>
  <c r="E20" i="4" s="1"/>
  <c r="B21" i="4"/>
  <c r="J11" i="2"/>
  <c r="AE11" i="2"/>
  <c r="AE13" i="2" s="1"/>
  <c r="F14" i="4"/>
  <c r="G14" i="4" s="1"/>
  <c r="K10" i="2"/>
  <c r="I13" i="4"/>
  <c r="H13" i="4"/>
  <c r="C20" i="3"/>
  <c r="D20" i="3" s="1"/>
  <c r="E20" i="3" s="1"/>
  <c r="B21" i="3"/>
  <c r="AD162" i="2"/>
  <c r="AD9" i="2"/>
  <c r="AD156" i="2"/>
  <c r="J7" i="2"/>
  <c r="AE7" i="2"/>
  <c r="K6" i="2"/>
  <c r="F14" i="3"/>
  <c r="G14" i="3" s="1"/>
  <c r="I13" i="3"/>
  <c r="H13" i="3"/>
  <c r="CP54" i="2"/>
  <c r="CO100" i="2"/>
  <c r="CO101" i="2"/>
  <c r="CO22" i="2"/>
  <c r="CO143" i="2" s="1"/>
  <c r="CO144" i="2" s="1"/>
  <c r="CN111" i="2"/>
  <c r="CA54" i="2"/>
  <c r="BZ101" i="2"/>
  <c r="BZ100" i="2"/>
  <c r="BZ22" i="2"/>
  <c r="BZ143" i="2" s="1"/>
  <c r="BZ144" i="2" s="1"/>
  <c r="BL54" i="2"/>
  <c r="BK101" i="2"/>
  <c r="BK100" i="2"/>
  <c r="BK22" i="2"/>
  <c r="BK143" i="2" s="1"/>
  <c r="BK144" i="2" s="1"/>
  <c r="BJ111" i="2"/>
  <c r="AW54" i="2"/>
  <c r="AV101" i="2"/>
  <c r="AV100" i="2"/>
  <c r="AV22" i="2"/>
  <c r="AU111" i="2"/>
  <c r="AT144" i="2"/>
  <c r="AC26" i="2"/>
  <c r="AC118" i="2" s="1"/>
  <c r="AD25" i="2"/>
  <c r="L16" i="2"/>
  <c r="AF16" i="2"/>
  <c r="L12" i="2"/>
  <c r="AF12" i="2"/>
  <c r="L8" i="2"/>
  <c r="AF8" i="2"/>
  <c r="CB139" i="2"/>
  <c r="CC123" i="2"/>
  <c r="CF139" i="2" s="1"/>
  <c r="CR139" i="2" s="1"/>
  <c r="I18" i="2"/>
  <c r="BV139" i="2"/>
  <c r="BY139" i="2"/>
  <c r="AD17" i="2"/>
  <c r="AD13" i="2"/>
  <c r="BY111" i="2"/>
  <c r="C21" i="5" l="1"/>
  <c r="D21" i="5" s="1"/>
  <c r="E21" i="5" s="1"/>
  <c r="B22" i="5"/>
  <c r="AC157" i="2"/>
  <c r="K15" i="2"/>
  <c r="AF15" i="2"/>
  <c r="L14" i="2"/>
  <c r="F15" i="5"/>
  <c r="G15" i="5" s="1"/>
  <c r="I14" i="5"/>
  <c r="H14" i="5"/>
  <c r="B22" i="4"/>
  <c r="C21" i="4"/>
  <c r="D21" i="4" s="1"/>
  <c r="E21" i="4" s="1"/>
  <c r="L10" i="2"/>
  <c r="F15" i="4"/>
  <c r="G15" i="4" s="1"/>
  <c r="H14" i="4"/>
  <c r="I14" i="4"/>
  <c r="K11" i="2"/>
  <c r="AF11" i="2"/>
  <c r="C21" i="3"/>
  <c r="D21" i="3" s="1"/>
  <c r="E21" i="3" s="1"/>
  <c r="B22" i="3"/>
  <c r="AD19" i="2"/>
  <c r="AE162" i="2"/>
  <c r="AE9" i="2"/>
  <c r="AE156" i="2"/>
  <c r="AF7" i="2"/>
  <c r="K7" i="2"/>
  <c r="L6" i="2"/>
  <c r="F15" i="3"/>
  <c r="G15" i="3" s="1"/>
  <c r="I14" i="3"/>
  <c r="H14" i="3"/>
  <c r="CQ54" i="2"/>
  <c r="CP100" i="2"/>
  <c r="CP101" i="2"/>
  <c r="CP22" i="2"/>
  <c r="CP143" i="2" s="1"/>
  <c r="CP144" i="2" s="1"/>
  <c r="CO111" i="2"/>
  <c r="CB54" i="2"/>
  <c r="CA101" i="2"/>
  <c r="CA100" i="2"/>
  <c r="CA22" i="2"/>
  <c r="CA143" i="2" s="1"/>
  <c r="CA144" i="2" s="1"/>
  <c r="BZ111" i="2"/>
  <c r="BM54" i="2"/>
  <c r="BL101" i="2"/>
  <c r="BL100" i="2"/>
  <c r="BL22" i="2"/>
  <c r="BL143" i="2" s="1"/>
  <c r="BL144" i="2" s="1"/>
  <c r="BK111" i="2"/>
  <c r="AX54" i="2"/>
  <c r="AW101" i="2"/>
  <c r="AW100" i="2"/>
  <c r="AW22" i="2"/>
  <c r="AW143" i="2" s="1"/>
  <c r="AW144" i="2" s="1"/>
  <c r="AV111" i="2"/>
  <c r="AV143" i="2"/>
  <c r="AD26" i="2"/>
  <c r="AD118" i="2" s="1"/>
  <c r="AE25" i="2"/>
  <c r="M16" i="2"/>
  <c r="AG16" i="2"/>
  <c r="M12" i="2"/>
  <c r="AG12" i="2"/>
  <c r="AG8" i="2"/>
  <c r="M8" i="2"/>
  <c r="AE19" i="2"/>
  <c r="J18" i="2"/>
  <c r="C22" i="5" l="1"/>
  <c r="D22" i="5" s="1"/>
  <c r="E22" i="5" s="1"/>
  <c r="B23" i="5"/>
  <c r="AF17" i="2"/>
  <c r="L15" i="2"/>
  <c r="AG15" i="2"/>
  <c r="M14" i="2"/>
  <c r="F16" i="5"/>
  <c r="G16" i="5" s="1"/>
  <c r="I15" i="5"/>
  <c r="H15" i="5"/>
  <c r="C22" i="4"/>
  <c r="D22" i="4" s="1"/>
  <c r="E22" i="4" s="1"/>
  <c r="B23" i="4"/>
  <c r="L11" i="2"/>
  <c r="AG11" i="2"/>
  <c r="H15" i="4"/>
  <c r="I15" i="4"/>
  <c r="M10" i="2"/>
  <c r="F16" i="4"/>
  <c r="G16" i="4" s="1"/>
  <c r="AF13" i="2"/>
  <c r="C22" i="3"/>
  <c r="D22" i="3" s="1"/>
  <c r="E22" i="3" s="1"/>
  <c r="B23" i="3"/>
  <c r="AD89" i="2"/>
  <c r="AD160" i="2"/>
  <c r="AF162" i="2"/>
  <c r="AF9" i="2"/>
  <c r="AF156" i="2"/>
  <c r="L7" i="2"/>
  <c r="AG7" i="2"/>
  <c r="M6" i="2"/>
  <c r="F16" i="3"/>
  <c r="G16" i="3" s="1"/>
  <c r="I15" i="3"/>
  <c r="H15" i="3"/>
  <c r="CR54" i="2"/>
  <c r="CQ100" i="2"/>
  <c r="CR100" i="2" s="1"/>
  <c r="CQ101" i="2"/>
  <c r="CR101" i="2" s="1"/>
  <c r="CQ22" i="2"/>
  <c r="CQ143" i="2" s="1"/>
  <c r="CQ144" i="2" s="1"/>
  <c r="CP111" i="2"/>
  <c r="CC54" i="2"/>
  <c r="CF22" i="2" s="1"/>
  <c r="CB101" i="2"/>
  <c r="CC101" i="2" s="1"/>
  <c r="CB100" i="2"/>
  <c r="CB22" i="2"/>
  <c r="CB143" i="2" s="1"/>
  <c r="CB144" i="2" s="1"/>
  <c r="CC100" i="2"/>
  <c r="CA111" i="2"/>
  <c r="BN54" i="2"/>
  <c r="BQ22" i="2" s="1"/>
  <c r="BM101" i="2"/>
  <c r="BN101" i="2" s="1"/>
  <c r="BM100" i="2"/>
  <c r="BM22" i="2"/>
  <c r="BM143" i="2" s="1"/>
  <c r="BM144" i="2" s="1"/>
  <c r="BL111" i="2"/>
  <c r="AY54" i="2"/>
  <c r="BB22" i="2" s="1"/>
  <c r="AX101" i="2"/>
  <c r="AY101" i="2" s="1"/>
  <c r="AX100" i="2"/>
  <c r="AX22" i="2"/>
  <c r="AW111" i="2"/>
  <c r="AV144" i="2"/>
  <c r="AE26" i="2"/>
  <c r="AE118" i="2" s="1"/>
  <c r="AF25" i="2"/>
  <c r="N16" i="2"/>
  <c r="AH16" i="2"/>
  <c r="N12" i="2"/>
  <c r="AH12" i="2"/>
  <c r="AH8" i="2"/>
  <c r="N8" i="2"/>
  <c r="AE89" i="2"/>
  <c r="AE160" i="2"/>
  <c r="K18" i="2"/>
  <c r="C23" i="5" l="1"/>
  <c r="D23" i="5" s="1"/>
  <c r="E23" i="5" s="1"/>
  <c r="B24" i="5"/>
  <c r="AF19" i="2"/>
  <c r="M15" i="2"/>
  <c r="M18" i="2" s="1"/>
  <c r="AH15" i="2"/>
  <c r="N14" i="2"/>
  <c r="F17" i="5"/>
  <c r="G17" i="5" s="1"/>
  <c r="I16" i="5"/>
  <c r="J16" i="5" s="1"/>
  <c r="D34" i="1" s="1"/>
  <c r="H16" i="5"/>
  <c r="O14" i="2"/>
  <c r="O15" i="2" s="1"/>
  <c r="B24" i="4"/>
  <c r="C23" i="4"/>
  <c r="D23" i="4" s="1"/>
  <c r="E23" i="4" s="1"/>
  <c r="M11" i="2"/>
  <c r="AH11" i="2"/>
  <c r="AH13" i="2" s="1"/>
  <c r="N10" i="2"/>
  <c r="H16" i="4"/>
  <c r="I16" i="4"/>
  <c r="J16" i="4" s="1"/>
  <c r="C34" i="1" s="1"/>
  <c r="F17" i="4"/>
  <c r="G17" i="4" s="1"/>
  <c r="O10" i="2"/>
  <c r="C23" i="3"/>
  <c r="D23" i="3" s="1"/>
  <c r="E23" i="3" s="1"/>
  <c r="B24" i="3"/>
  <c r="AD157" i="2"/>
  <c r="AG162" i="2"/>
  <c r="AG9" i="2"/>
  <c r="AG156" i="2"/>
  <c r="M7" i="2"/>
  <c r="AH7" i="2"/>
  <c r="N6" i="2"/>
  <c r="F17" i="3"/>
  <c r="G17" i="3" s="1"/>
  <c r="I16" i="3"/>
  <c r="J16" i="3" s="1"/>
  <c r="B34" i="1" s="1"/>
  <c r="H16" i="3"/>
  <c r="O6" i="2"/>
  <c r="O7" i="2" s="1"/>
  <c r="CQ111" i="2"/>
  <c r="CR22" i="2"/>
  <c r="CF143" i="2"/>
  <c r="CB111" i="2"/>
  <c r="CC22" i="2"/>
  <c r="BQ143" i="2"/>
  <c r="BN100" i="2"/>
  <c r="BM111" i="2"/>
  <c r="BN22" i="2"/>
  <c r="BB143" i="2"/>
  <c r="AY100" i="2"/>
  <c r="AY111" i="2" s="1"/>
  <c r="AX111" i="2"/>
  <c r="AY22" i="2"/>
  <c r="AY27" i="2" s="1"/>
  <c r="AX143" i="2"/>
  <c r="AF26" i="2"/>
  <c r="AF118" i="2" s="1"/>
  <c r="AG25" i="2"/>
  <c r="O16" i="2"/>
  <c r="P16" i="2"/>
  <c r="AI16" i="2"/>
  <c r="AJ16" i="2" s="1"/>
  <c r="O12" i="2"/>
  <c r="P12" i="2"/>
  <c r="AI12" i="2"/>
  <c r="AJ12" i="2" s="1"/>
  <c r="P8" i="2"/>
  <c r="O8" i="2"/>
  <c r="AI8" i="2"/>
  <c r="AJ8" i="2" s="1"/>
  <c r="AE157" i="2"/>
  <c r="L18" i="2"/>
  <c r="AG17" i="2"/>
  <c r="AG13" i="2"/>
  <c r="C24" i="5" l="1"/>
  <c r="D24" i="5" s="1"/>
  <c r="E24" i="5" s="1"/>
  <c r="B25" i="5"/>
  <c r="AF89" i="2"/>
  <c r="AF160" i="2"/>
  <c r="N15" i="2"/>
  <c r="AI15" i="2"/>
  <c r="AM15" i="2"/>
  <c r="F18" i="5"/>
  <c r="G18" i="5" s="1"/>
  <c r="I17" i="5"/>
  <c r="H17" i="5"/>
  <c r="C24" i="4"/>
  <c r="D24" i="4" s="1"/>
  <c r="E24" i="4" s="1"/>
  <c r="B25" i="4"/>
  <c r="N11" i="2"/>
  <c r="AI11" i="2"/>
  <c r="I17" i="4"/>
  <c r="H17" i="4"/>
  <c r="AM11" i="2"/>
  <c r="F18" i="4"/>
  <c r="G18" i="4" s="1"/>
  <c r="C24" i="3"/>
  <c r="D24" i="3" s="1"/>
  <c r="E24" i="3" s="1"/>
  <c r="B25" i="3"/>
  <c r="AH162" i="2"/>
  <c r="AH9" i="2"/>
  <c r="AH156" i="2"/>
  <c r="N7" i="2"/>
  <c r="AI7" i="2"/>
  <c r="AJ7" i="2" s="1"/>
  <c r="AM7" i="2"/>
  <c r="F18" i="3"/>
  <c r="G18" i="3" s="1"/>
  <c r="I17" i="3"/>
  <c r="H17" i="3"/>
  <c r="CR111" i="2"/>
  <c r="CR143" i="2"/>
  <c r="CF144" i="2"/>
  <c r="CR144" i="2" s="1"/>
  <c r="CC111" i="2"/>
  <c r="CC143" i="2"/>
  <c r="BQ144" i="2"/>
  <c r="CC144" i="2" s="1"/>
  <c r="BN111" i="2"/>
  <c r="BN143" i="2"/>
  <c r="BB144" i="2"/>
  <c r="BN144" i="2" s="1"/>
  <c r="AX27" i="2"/>
  <c r="AX102" i="2" s="1"/>
  <c r="AW27" i="2"/>
  <c r="AW102" i="2" s="1"/>
  <c r="AV27" i="2"/>
  <c r="AV102" i="2" s="1"/>
  <c r="AU27" i="2"/>
  <c r="AU102" i="2" s="1"/>
  <c r="AT27" i="2"/>
  <c r="AT102" i="2" s="1"/>
  <c r="AS27" i="2"/>
  <c r="AS102" i="2" s="1"/>
  <c r="AR27" i="2"/>
  <c r="AR102" i="2" s="1"/>
  <c r="AQ27" i="2"/>
  <c r="AQ102" i="2" s="1"/>
  <c r="AP27" i="2"/>
  <c r="AP102" i="2" s="1"/>
  <c r="AO27" i="2"/>
  <c r="AO102" i="2" s="1"/>
  <c r="AN27" i="2"/>
  <c r="AN102" i="2" s="1"/>
  <c r="AM27" i="2"/>
  <c r="AM102" i="2" s="1"/>
  <c r="AY143" i="2"/>
  <c r="AX144" i="2"/>
  <c r="AY144" i="2" s="1"/>
  <c r="AG26" i="2"/>
  <c r="AG118" i="2" s="1"/>
  <c r="AH25" i="2"/>
  <c r="Q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Q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M8" i="2"/>
  <c r="AO8" i="2"/>
  <c r="AP8" i="2"/>
  <c r="AR8" i="2"/>
  <c r="AT8" i="2"/>
  <c r="AV8" i="2"/>
  <c r="AX8" i="2"/>
  <c r="Q8" i="2"/>
  <c r="AN8" i="2"/>
  <c r="AQ8" i="2"/>
  <c r="AS8" i="2"/>
  <c r="AU8" i="2"/>
  <c r="AW8" i="2"/>
  <c r="AG19" i="2"/>
  <c r="O11" i="2"/>
  <c r="O18" i="2" s="1"/>
  <c r="E34" i="1"/>
  <c r="C49" i="2"/>
  <c r="C50" i="2" s="1"/>
  <c r="BN27" i="2"/>
  <c r="AH17" i="2"/>
  <c r="C25" i="5" l="1"/>
  <c r="D25" i="5" s="1"/>
  <c r="E25" i="5" s="1"/>
  <c r="B26" i="5"/>
  <c r="AF157" i="2"/>
  <c r="AM17" i="2"/>
  <c r="AN15" i="2"/>
  <c r="F19" i="5"/>
  <c r="G19" i="5" s="1"/>
  <c r="I18" i="5"/>
  <c r="H18" i="5"/>
  <c r="C25" i="4"/>
  <c r="D25" i="4" s="1"/>
  <c r="E25" i="4" s="1"/>
  <c r="B26" i="4"/>
  <c r="AJ11" i="2"/>
  <c r="AI13" i="2"/>
  <c r="AM13" i="2"/>
  <c r="AN11" i="2"/>
  <c r="H18" i="4"/>
  <c r="F19" i="4"/>
  <c r="G19" i="4" s="1"/>
  <c r="I18" i="4"/>
  <c r="C25" i="3"/>
  <c r="D25" i="3" s="1"/>
  <c r="E25" i="3" s="1"/>
  <c r="B26" i="3"/>
  <c r="AJ156" i="2"/>
  <c r="AH19" i="2"/>
  <c r="AI162" i="2"/>
  <c r="AI9" i="2"/>
  <c r="AJ9" i="2" s="1"/>
  <c r="AK9" i="2" s="1"/>
  <c r="AI156" i="2"/>
  <c r="AM162" i="2"/>
  <c r="AM9" i="2"/>
  <c r="AM156" i="2"/>
  <c r="AN7" i="2"/>
  <c r="F19" i="3"/>
  <c r="G19" i="3" s="1"/>
  <c r="I18" i="3"/>
  <c r="H18" i="3"/>
  <c r="AX106" i="2"/>
  <c r="AX135" i="2"/>
  <c r="AW106" i="2"/>
  <c r="AW135" i="2"/>
  <c r="AV106" i="2"/>
  <c r="AV135" i="2"/>
  <c r="AU106" i="2"/>
  <c r="AU135" i="2"/>
  <c r="AT106" i="2"/>
  <c r="AT135" i="2"/>
  <c r="AS106" i="2"/>
  <c r="AS135" i="2"/>
  <c r="AR106" i="2"/>
  <c r="AR135" i="2"/>
  <c r="AQ106" i="2"/>
  <c r="AQ135" i="2"/>
  <c r="AP106" i="2"/>
  <c r="AP135" i="2"/>
  <c r="AO106" i="2"/>
  <c r="AO135" i="2"/>
  <c r="AN106" i="2"/>
  <c r="AN135" i="2"/>
  <c r="AM106" i="2"/>
  <c r="AY106" i="2" s="1"/>
  <c r="AY102" i="2"/>
  <c r="AY135" i="2" s="1"/>
  <c r="AM135" i="2"/>
  <c r="AH26" i="2"/>
  <c r="AH118" i="2" s="1"/>
  <c r="AI25" i="2"/>
  <c r="R16" i="2"/>
  <c r="S16" i="2" s="1"/>
  <c r="BB16" i="2"/>
  <c r="BC16" i="2"/>
  <c r="BD16" i="2"/>
  <c r="BE16" i="2"/>
  <c r="BF16" i="2"/>
  <c r="BG16" i="2"/>
  <c r="BH16" i="2"/>
  <c r="BI16" i="2"/>
  <c r="BJ16" i="2"/>
  <c r="BK16" i="2"/>
  <c r="BL16" i="2"/>
  <c r="BM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R12" i="2"/>
  <c r="S12" i="2" s="1"/>
  <c r="BB12" i="2"/>
  <c r="BC12" i="2"/>
  <c r="BD12" i="2"/>
  <c r="BE12" i="2"/>
  <c r="BF12" i="2"/>
  <c r="BG12" i="2"/>
  <c r="BH12" i="2"/>
  <c r="BI12" i="2"/>
  <c r="BJ12" i="2"/>
  <c r="BK12" i="2"/>
  <c r="BL12" i="2"/>
  <c r="BM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BB8" i="2"/>
  <c r="BD8" i="2"/>
  <c r="BF8" i="2"/>
  <c r="BH8" i="2"/>
  <c r="BK8" i="2"/>
  <c r="BM8" i="2"/>
  <c r="BT8" i="2"/>
  <c r="BW8" i="2"/>
  <c r="BY8" i="2"/>
  <c r="BZ8" i="2"/>
  <c r="CF8" i="2"/>
  <c r="CI8" i="2"/>
  <c r="CL8" i="2"/>
  <c r="CN8" i="2"/>
  <c r="CO8" i="2"/>
  <c r="CP8" i="2"/>
  <c r="CQ8" i="2"/>
  <c r="R8" i="2"/>
  <c r="S8" i="2" s="1"/>
  <c r="BC8" i="2"/>
  <c r="BE8" i="2"/>
  <c r="BG8" i="2"/>
  <c r="BI8" i="2"/>
  <c r="BJ8" i="2"/>
  <c r="BL8" i="2"/>
  <c r="BQ8" i="2"/>
  <c r="BR8" i="2"/>
  <c r="BS8" i="2"/>
  <c r="BU8" i="2"/>
  <c r="BV8" i="2"/>
  <c r="BX8" i="2"/>
  <c r="CA8" i="2"/>
  <c r="CB8" i="2"/>
  <c r="CG8" i="2"/>
  <c r="CH8" i="2"/>
  <c r="CJ8" i="2"/>
  <c r="CK8" i="2"/>
  <c r="CM8" i="2"/>
  <c r="AG89" i="2"/>
  <c r="AG160" i="2"/>
  <c r="C47" i="2"/>
  <c r="AJ61" i="2"/>
  <c r="CC27" i="2"/>
  <c r="BM27" i="2"/>
  <c r="BM102" i="2" s="1"/>
  <c r="BL27" i="2"/>
  <c r="BL102" i="2" s="1"/>
  <c r="BK27" i="2"/>
  <c r="BK102" i="2" s="1"/>
  <c r="BJ27" i="2"/>
  <c r="BJ102" i="2" s="1"/>
  <c r="BI27" i="2"/>
  <c r="BI102" i="2" s="1"/>
  <c r="BH27" i="2"/>
  <c r="BH102" i="2" s="1"/>
  <c r="BG27" i="2"/>
  <c r="BG102" i="2" s="1"/>
  <c r="BF27" i="2"/>
  <c r="BF102" i="2" s="1"/>
  <c r="BE27" i="2"/>
  <c r="BE102" i="2" s="1"/>
  <c r="BD27" i="2"/>
  <c r="BD102" i="2" s="1"/>
  <c r="BC27" i="2"/>
  <c r="BC102" i="2" s="1"/>
  <c r="BB27" i="2"/>
  <c r="BB102" i="2" s="1"/>
  <c r="N18" i="2"/>
  <c r="AI17" i="2"/>
  <c r="AJ17" i="2" s="1"/>
  <c r="AJ15" i="2"/>
  <c r="AJ162" i="2" s="1"/>
  <c r="C26" i="5" l="1"/>
  <c r="D26" i="5" s="1"/>
  <c r="E26" i="5" s="1"/>
  <c r="B27" i="5"/>
  <c r="AM19" i="2"/>
  <c r="AO15" i="2"/>
  <c r="F20" i="5"/>
  <c r="G20" i="5" s="1"/>
  <c r="I19" i="5"/>
  <c r="H19" i="5"/>
  <c r="C26" i="4"/>
  <c r="D26" i="4" s="1"/>
  <c r="E26" i="4" s="1"/>
  <c r="B27" i="4"/>
  <c r="AI19" i="2"/>
  <c r="AJ13" i="2"/>
  <c r="AK13" i="2" s="1"/>
  <c r="I19" i="4"/>
  <c r="AO11" i="2"/>
  <c r="AO13" i="2" s="1"/>
  <c r="H19" i="4"/>
  <c r="F20" i="4"/>
  <c r="G20" i="4" s="1"/>
  <c r="C26" i="3"/>
  <c r="D26" i="3" s="1"/>
  <c r="E26" i="3" s="1"/>
  <c r="B27" i="3"/>
  <c r="AH89" i="2"/>
  <c r="AH160" i="2"/>
  <c r="AN162" i="2"/>
  <c r="AN9" i="2"/>
  <c r="AN156" i="2"/>
  <c r="AO7" i="2"/>
  <c r="F20" i="3"/>
  <c r="G20" i="3" s="1"/>
  <c r="I19" i="3"/>
  <c r="H19" i="3"/>
  <c r="AI26" i="2"/>
  <c r="AJ25" i="2"/>
  <c r="AM25" i="2" s="1"/>
  <c r="AG157" i="2"/>
  <c r="AJ59" i="2"/>
  <c r="C73" i="2"/>
  <c r="AI61" i="2"/>
  <c r="AI86" i="2" s="1"/>
  <c r="AI122" i="2" s="1"/>
  <c r="AH61" i="2"/>
  <c r="AH86" i="2" s="1"/>
  <c r="AH122" i="2" s="1"/>
  <c r="AG61" i="2"/>
  <c r="AG86" i="2" s="1"/>
  <c r="AG122" i="2" s="1"/>
  <c r="AF61" i="2"/>
  <c r="AF86" i="2" s="1"/>
  <c r="AF122" i="2" s="1"/>
  <c r="AE61" i="2"/>
  <c r="AE86" i="2" s="1"/>
  <c r="AE122" i="2" s="1"/>
  <c r="AD61" i="2"/>
  <c r="AD86" i="2" s="1"/>
  <c r="AD122" i="2" s="1"/>
  <c r="AC61" i="2"/>
  <c r="AC86" i="2" s="1"/>
  <c r="AC122" i="2" s="1"/>
  <c r="AB61" i="2"/>
  <c r="AB86" i="2" s="1"/>
  <c r="AB122" i="2" s="1"/>
  <c r="AA61" i="2"/>
  <c r="AA86" i="2" s="1"/>
  <c r="AA122" i="2" s="1"/>
  <c r="Z61" i="2"/>
  <c r="Z86" i="2" s="1"/>
  <c r="Z122" i="2" s="1"/>
  <c r="Y61" i="2"/>
  <c r="Y86" i="2" s="1"/>
  <c r="Y122" i="2" s="1"/>
  <c r="X61" i="2"/>
  <c r="X86" i="2" s="1"/>
  <c r="CR27" i="2"/>
  <c r="CB27" i="2"/>
  <c r="CB102" i="2" s="1"/>
  <c r="CA27" i="2"/>
  <c r="CA102" i="2" s="1"/>
  <c r="BZ27" i="2"/>
  <c r="BZ102" i="2" s="1"/>
  <c r="BY27" i="2"/>
  <c r="BY102" i="2" s="1"/>
  <c r="BX27" i="2"/>
  <c r="BX102" i="2" s="1"/>
  <c r="BW27" i="2"/>
  <c r="BW102" i="2" s="1"/>
  <c r="BV27" i="2"/>
  <c r="BV102" i="2" s="1"/>
  <c r="BU27" i="2"/>
  <c r="BU102" i="2" s="1"/>
  <c r="BT27" i="2"/>
  <c r="BT102" i="2" s="1"/>
  <c r="BS27" i="2"/>
  <c r="BS102" i="2" s="1"/>
  <c r="BR27" i="2"/>
  <c r="BR102" i="2" s="1"/>
  <c r="BQ27" i="2"/>
  <c r="BQ102" i="2" s="1"/>
  <c r="BM106" i="2"/>
  <c r="BM135" i="2"/>
  <c r="BL106" i="2"/>
  <c r="BL135" i="2"/>
  <c r="BK106" i="2"/>
  <c r="BK135" i="2"/>
  <c r="BJ106" i="2"/>
  <c r="BJ135" i="2"/>
  <c r="BI106" i="2"/>
  <c r="BI135" i="2"/>
  <c r="BH106" i="2"/>
  <c r="BH135" i="2"/>
  <c r="BG106" i="2"/>
  <c r="BG135" i="2"/>
  <c r="BF106" i="2"/>
  <c r="BF135" i="2"/>
  <c r="BE106" i="2"/>
  <c r="BE135" i="2"/>
  <c r="BD106" i="2"/>
  <c r="BD135" i="2"/>
  <c r="BC106" i="2"/>
  <c r="BC135" i="2"/>
  <c r="BB106" i="2"/>
  <c r="BN106" i="2" s="1"/>
  <c r="BN102" i="2"/>
  <c r="BN135" i="2" s="1"/>
  <c r="BB135" i="2"/>
  <c r="AJ19" i="2"/>
  <c r="AJ160" i="2" s="1"/>
  <c r="AK17" i="2"/>
  <c r="AN17" i="2"/>
  <c r="AN13" i="2"/>
  <c r="C27" i="5" l="1"/>
  <c r="D27" i="5" s="1"/>
  <c r="E27" i="5" s="1"/>
  <c r="B28" i="5"/>
  <c r="AM160" i="2"/>
  <c r="AM161" i="2" s="1"/>
  <c r="AM89" i="2"/>
  <c r="AP15" i="2"/>
  <c r="F21" i="5"/>
  <c r="G21" i="5" s="1"/>
  <c r="I20" i="5"/>
  <c r="H20" i="5"/>
  <c r="C27" i="4"/>
  <c r="D27" i="4" s="1"/>
  <c r="E27" i="4" s="1"/>
  <c r="B28" i="4"/>
  <c r="AI89" i="2"/>
  <c r="AI160" i="2"/>
  <c r="F21" i="4"/>
  <c r="G21" i="4" s="1"/>
  <c r="I20" i="4"/>
  <c r="H20" i="4"/>
  <c r="AP11" i="2"/>
  <c r="C27" i="3"/>
  <c r="D27" i="3" s="1"/>
  <c r="E27" i="3" s="1"/>
  <c r="B28" i="3"/>
  <c r="AJ89" i="2"/>
  <c r="AJ157" i="2" s="1"/>
  <c r="AH157" i="2"/>
  <c r="AO162" i="2"/>
  <c r="AO9" i="2"/>
  <c r="AO156" i="2"/>
  <c r="AP7" i="2"/>
  <c r="F21" i="3"/>
  <c r="G21" i="3" s="1"/>
  <c r="I20" i="3"/>
  <c r="H20" i="3"/>
  <c r="AI118" i="2"/>
  <c r="AJ118" i="2" s="1"/>
  <c r="AJ26" i="2"/>
  <c r="AN25" i="2"/>
  <c r="AM26" i="2"/>
  <c r="AM118" i="2" s="1"/>
  <c r="X59" i="2"/>
  <c r="Y59" i="2"/>
  <c r="Z59" i="2"/>
  <c r="AA59" i="2"/>
  <c r="AB59" i="2"/>
  <c r="AC59" i="2"/>
  <c r="AD59" i="2"/>
  <c r="AE59" i="2"/>
  <c r="AF59" i="2"/>
  <c r="AG59" i="2"/>
  <c r="AH59" i="2"/>
  <c r="AI59" i="2"/>
  <c r="E41" i="1"/>
  <c r="AJ84" i="2"/>
  <c r="AI138" i="2"/>
  <c r="AJ122" i="2"/>
  <c r="AH138" i="2"/>
  <c r="AG138" i="2"/>
  <c r="AF138" i="2"/>
  <c r="AE138" i="2"/>
  <c r="AD138" i="2"/>
  <c r="AC138" i="2"/>
  <c r="AB138" i="2"/>
  <c r="AA138" i="2"/>
  <c r="Z138" i="2"/>
  <c r="X122" i="2"/>
  <c r="Y138" i="2" s="1"/>
  <c r="AJ86" i="2"/>
  <c r="CQ27" i="2"/>
  <c r="CQ102" i="2" s="1"/>
  <c r="CP27" i="2"/>
  <c r="CP102" i="2" s="1"/>
  <c r="CO27" i="2"/>
  <c r="CO102" i="2" s="1"/>
  <c r="CN27" i="2"/>
  <c r="CN102" i="2" s="1"/>
  <c r="CM27" i="2"/>
  <c r="CM102" i="2" s="1"/>
  <c r="CL27" i="2"/>
  <c r="CL102" i="2" s="1"/>
  <c r="CK27" i="2"/>
  <c r="CK102" i="2" s="1"/>
  <c r="CJ27" i="2"/>
  <c r="CJ102" i="2" s="1"/>
  <c r="CI27" i="2"/>
  <c r="CI102" i="2" s="1"/>
  <c r="CH27" i="2"/>
  <c r="CH102" i="2" s="1"/>
  <c r="CG27" i="2"/>
  <c r="CG102" i="2" s="1"/>
  <c r="CF27" i="2"/>
  <c r="CF102" i="2" s="1"/>
  <c r="CB106" i="2"/>
  <c r="CB135" i="2"/>
  <c r="CA106" i="2"/>
  <c r="CA135" i="2"/>
  <c r="BZ106" i="2"/>
  <c r="BZ135" i="2"/>
  <c r="BY106" i="2"/>
  <c r="BY135" i="2"/>
  <c r="BX106" i="2"/>
  <c r="BX135" i="2"/>
  <c r="BW106" i="2"/>
  <c r="BW135" i="2"/>
  <c r="BV106" i="2"/>
  <c r="BV135" i="2"/>
  <c r="BU106" i="2"/>
  <c r="BU135" i="2"/>
  <c r="BT106" i="2"/>
  <c r="BT135" i="2"/>
  <c r="BS106" i="2"/>
  <c r="BS135" i="2"/>
  <c r="BR106" i="2"/>
  <c r="BR135" i="2"/>
  <c r="BQ106" i="2"/>
  <c r="CC106" i="2" s="1"/>
  <c r="CC102" i="2"/>
  <c r="CC135" i="2" s="1"/>
  <c r="BQ135" i="2"/>
  <c r="AN19" i="2"/>
  <c r="AO17" i="2"/>
  <c r="C28" i="5" l="1"/>
  <c r="D28" i="5" s="1"/>
  <c r="E28" i="5" s="1"/>
  <c r="B29" i="5"/>
  <c r="AM157" i="2"/>
  <c r="AQ15" i="2"/>
  <c r="F22" i="5"/>
  <c r="G22" i="5" s="1"/>
  <c r="I21" i="5"/>
  <c r="H21" i="5"/>
  <c r="C28" i="4"/>
  <c r="D28" i="4" s="1"/>
  <c r="E28" i="4" s="1"/>
  <c r="B29" i="4"/>
  <c r="AI91" i="2"/>
  <c r="AI107" i="2" s="1"/>
  <c r="AI109" i="2" s="1"/>
  <c r="AI157" i="2"/>
  <c r="AQ11" i="2"/>
  <c r="AQ13" i="2" s="1"/>
  <c r="I21" i="4"/>
  <c r="H21" i="4"/>
  <c r="F22" i="4"/>
  <c r="G22" i="4" s="1"/>
  <c r="AP13" i="2"/>
  <c r="C28" i="3"/>
  <c r="D28" i="3" s="1"/>
  <c r="E28" i="3" s="1"/>
  <c r="B29" i="3"/>
  <c r="AO19" i="2"/>
  <c r="AP162" i="2"/>
  <c r="AP9" i="2"/>
  <c r="AP156" i="2"/>
  <c r="AQ7" i="2"/>
  <c r="F22" i="3"/>
  <c r="G22" i="3" s="1"/>
  <c r="I21" i="3"/>
  <c r="H21" i="3"/>
  <c r="AO25" i="2"/>
  <c r="AN26" i="2"/>
  <c r="AN118" i="2" s="1"/>
  <c r="X84" i="2"/>
  <c r="X90" i="2"/>
  <c r="Y84" i="2"/>
  <c r="Y90" i="2"/>
  <c r="Y91" i="2" s="1"/>
  <c r="Y107" i="2" s="1"/>
  <c r="Y109" i="2" s="1"/>
  <c r="Y134" i="2" s="1"/>
  <c r="Y140" i="2" s="1"/>
  <c r="Y147" i="2" s="1"/>
  <c r="Z84" i="2"/>
  <c r="Z90" i="2"/>
  <c r="Z91" i="2" s="1"/>
  <c r="Z107" i="2" s="1"/>
  <c r="Z109" i="2" s="1"/>
  <c r="Z134" i="2" s="1"/>
  <c r="Z140" i="2" s="1"/>
  <c r="Z147" i="2" s="1"/>
  <c r="AA84" i="2"/>
  <c r="AA90" i="2"/>
  <c r="AA91" i="2" s="1"/>
  <c r="AA107" i="2" s="1"/>
  <c r="AA109" i="2" s="1"/>
  <c r="AA134" i="2" s="1"/>
  <c r="AA140" i="2" s="1"/>
  <c r="AA147" i="2" s="1"/>
  <c r="AB84" i="2"/>
  <c r="AB90" i="2"/>
  <c r="AB91" i="2" s="1"/>
  <c r="AB107" i="2" s="1"/>
  <c r="AB109" i="2" s="1"/>
  <c r="AB134" i="2" s="1"/>
  <c r="AB140" i="2" s="1"/>
  <c r="AB147" i="2" s="1"/>
  <c r="AC84" i="2"/>
  <c r="AC90" i="2"/>
  <c r="AC91" i="2" s="1"/>
  <c r="AC107" i="2" s="1"/>
  <c r="AC109" i="2" s="1"/>
  <c r="AC134" i="2" s="1"/>
  <c r="AC140" i="2" s="1"/>
  <c r="AC147" i="2" s="1"/>
  <c r="AD84" i="2"/>
  <c r="AD90" i="2"/>
  <c r="AE84" i="2"/>
  <c r="AE90" i="2"/>
  <c r="AF84" i="2"/>
  <c r="AF90" i="2"/>
  <c r="AG84" i="2"/>
  <c r="AG90" i="2"/>
  <c r="AH84" i="2"/>
  <c r="AH90" i="2"/>
  <c r="AI84" i="2"/>
  <c r="AI90" i="2"/>
  <c r="X138" i="2"/>
  <c r="AJ138" i="2" s="1"/>
  <c r="CQ106" i="2"/>
  <c r="CQ135" i="2"/>
  <c r="CP106" i="2"/>
  <c r="CP135" i="2"/>
  <c r="CO106" i="2"/>
  <c r="CO135" i="2"/>
  <c r="CN106" i="2"/>
  <c r="CN135" i="2"/>
  <c r="CM106" i="2"/>
  <c r="CM135" i="2"/>
  <c r="CL106" i="2"/>
  <c r="CL135" i="2"/>
  <c r="CK106" i="2"/>
  <c r="CK135" i="2"/>
  <c r="CJ106" i="2"/>
  <c r="CJ135" i="2"/>
  <c r="CI106" i="2"/>
  <c r="CI135" i="2"/>
  <c r="CH106" i="2"/>
  <c r="CH135" i="2"/>
  <c r="CG106" i="2"/>
  <c r="CG135" i="2"/>
  <c r="CF106" i="2"/>
  <c r="CR106" i="2" s="1"/>
  <c r="CR102" i="2"/>
  <c r="CR135" i="2" s="1"/>
  <c r="CF135" i="2"/>
  <c r="AN89" i="2"/>
  <c r="AN160" i="2"/>
  <c r="AN161" i="2" s="1"/>
  <c r="AP17" i="2"/>
  <c r="C29" i="5" l="1"/>
  <c r="D29" i="5" s="1"/>
  <c r="E29" i="5" s="1"/>
  <c r="B30" i="5"/>
  <c r="AR15" i="2"/>
  <c r="F23" i="5"/>
  <c r="G23" i="5" s="1"/>
  <c r="I22" i="5"/>
  <c r="H22" i="5"/>
  <c r="B30" i="4"/>
  <c r="C29" i="4"/>
  <c r="D29" i="4" s="1"/>
  <c r="E29" i="4" s="1"/>
  <c r="AI159" i="2"/>
  <c r="AI134" i="2"/>
  <c r="AI140" i="2" s="1"/>
  <c r="AI147" i="2" s="1"/>
  <c r="AR11" i="2"/>
  <c r="H22" i="4"/>
  <c r="I22" i="4"/>
  <c r="F23" i="4"/>
  <c r="G23" i="4" s="1"/>
  <c r="AP19" i="2"/>
  <c r="C29" i="3"/>
  <c r="D29" i="3" s="1"/>
  <c r="E29" i="3" s="1"/>
  <c r="B30" i="3"/>
  <c r="AO89" i="2"/>
  <c r="AO160" i="2"/>
  <c r="AO161" i="2" s="1"/>
  <c r="AQ162" i="2"/>
  <c r="AQ9" i="2"/>
  <c r="AQ19" i="2" s="1"/>
  <c r="AQ156" i="2"/>
  <c r="AR7" i="2"/>
  <c r="F23" i="3"/>
  <c r="G23" i="3" s="1"/>
  <c r="I22" i="3"/>
  <c r="H22" i="3"/>
  <c r="AP25" i="2"/>
  <c r="AO26" i="2"/>
  <c r="AO118" i="2" s="1"/>
  <c r="X91" i="2"/>
  <c r="AJ90" i="2"/>
  <c r="AD91" i="2"/>
  <c r="AD107" i="2" s="1"/>
  <c r="AD109" i="2" s="1"/>
  <c r="AD155" i="2"/>
  <c r="AD158" i="2"/>
  <c r="AE91" i="2"/>
  <c r="AE107" i="2" s="1"/>
  <c r="AE109" i="2" s="1"/>
  <c r="AE155" i="2"/>
  <c r="AE158" i="2"/>
  <c r="AF91" i="2"/>
  <c r="AF107" i="2" s="1"/>
  <c r="AF109" i="2" s="1"/>
  <c r="AF155" i="2"/>
  <c r="AF158" i="2"/>
  <c r="AG91" i="2"/>
  <c r="AG107" i="2" s="1"/>
  <c r="AG109" i="2" s="1"/>
  <c r="AG155" i="2"/>
  <c r="AG158" i="2"/>
  <c r="AH91" i="2"/>
  <c r="AH107" i="2" s="1"/>
  <c r="AH109" i="2" s="1"/>
  <c r="AH155" i="2"/>
  <c r="AH158" i="2"/>
  <c r="AI158" i="2"/>
  <c r="AI155" i="2"/>
  <c r="AN157" i="2"/>
  <c r="AQ17" i="2"/>
  <c r="C30" i="5" l="1"/>
  <c r="D30" i="5" s="1"/>
  <c r="E30" i="5" s="1"/>
  <c r="B31" i="5"/>
  <c r="AS15" i="2"/>
  <c r="F24" i="5"/>
  <c r="G24" i="5" s="1"/>
  <c r="I23" i="5"/>
  <c r="H23" i="5"/>
  <c r="B31" i="4"/>
  <c r="C30" i="4"/>
  <c r="D30" i="4" s="1"/>
  <c r="E30" i="4" s="1"/>
  <c r="AR13" i="2"/>
  <c r="F24" i="4"/>
  <c r="G24" i="4" s="1"/>
  <c r="AS11" i="2"/>
  <c r="I23" i="4"/>
  <c r="H23" i="4"/>
  <c r="AP89" i="2"/>
  <c r="AP160" i="2"/>
  <c r="AP161" i="2" s="1"/>
  <c r="C30" i="3"/>
  <c r="D30" i="3" s="1"/>
  <c r="E30" i="3" s="1"/>
  <c r="B31" i="3"/>
  <c r="AO157" i="2"/>
  <c r="AR162" i="2"/>
  <c r="AR9" i="2"/>
  <c r="AR156" i="2"/>
  <c r="AS7" i="2"/>
  <c r="F24" i="3"/>
  <c r="G24" i="3" s="1"/>
  <c r="I23" i="3"/>
  <c r="H23" i="3"/>
  <c r="AQ25" i="2"/>
  <c r="AP26" i="2"/>
  <c r="AP118" i="2" s="1"/>
  <c r="X107" i="2"/>
  <c r="AJ91" i="2"/>
  <c r="AJ155" i="2"/>
  <c r="AJ158" i="2"/>
  <c r="AD159" i="2"/>
  <c r="AD134" i="2"/>
  <c r="AD140" i="2" s="1"/>
  <c r="AD147" i="2" s="1"/>
  <c r="AE134" i="2"/>
  <c r="AE140" i="2" s="1"/>
  <c r="AE147" i="2" s="1"/>
  <c r="AE159" i="2"/>
  <c r="AF159" i="2"/>
  <c r="AF134" i="2"/>
  <c r="AF140" i="2" s="1"/>
  <c r="AF147" i="2" s="1"/>
  <c r="AG134" i="2"/>
  <c r="AG140" i="2" s="1"/>
  <c r="AG147" i="2" s="1"/>
  <c r="AG159" i="2"/>
  <c r="AH134" i="2"/>
  <c r="AH140" i="2" s="1"/>
  <c r="AH147" i="2" s="1"/>
  <c r="AH159" i="2"/>
  <c r="AQ160" i="2"/>
  <c r="AQ161" i="2" s="1"/>
  <c r="AQ89" i="2"/>
  <c r="AR17" i="2"/>
  <c r="C31" i="5" l="1"/>
  <c r="D31" i="5" s="1"/>
  <c r="E31" i="5" s="1"/>
  <c r="B32" i="5"/>
  <c r="AT15" i="2"/>
  <c r="AT17" i="2" s="1"/>
  <c r="F25" i="5"/>
  <c r="G25" i="5" s="1"/>
  <c r="I24" i="5"/>
  <c r="H24" i="5"/>
  <c r="B32" i="4"/>
  <c r="C31" i="4"/>
  <c r="D31" i="4" s="1"/>
  <c r="E31" i="4" s="1"/>
  <c r="AR19" i="2"/>
  <c r="F25" i="4"/>
  <c r="G25" i="4" s="1"/>
  <c r="I24" i="4"/>
  <c r="H24" i="4"/>
  <c r="AT11" i="2"/>
  <c r="AT13" i="2" s="1"/>
  <c r="AP157" i="2"/>
  <c r="C31" i="3"/>
  <c r="D31" i="3" s="1"/>
  <c r="E31" i="3" s="1"/>
  <c r="B32" i="3"/>
  <c r="AS162" i="2"/>
  <c r="AS156" i="2"/>
  <c r="AS9" i="2"/>
  <c r="AT7" i="2"/>
  <c r="F25" i="3"/>
  <c r="G25" i="3" s="1"/>
  <c r="I24" i="3"/>
  <c r="H24" i="3"/>
  <c r="AR25" i="2"/>
  <c r="AQ26" i="2"/>
  <c r="AQ118" i="2" s="1"/>
  <c r="AJ107" i="2"/>
  <c r="X109" i="2"/>
  <c r="AQ157" i="2"/>
  <c r="AS17" i="2"/>
  <c r="AS13" i="2"/>
  <c r="C32" i="5" l="1"/>
  <c r="D32" i="5" s="1"/>
  <c r="E32" i="5" s="1"/>
  <c r="B33" i="5"/>
  <c r="AU15" i="2"/>
  <c r="F26" i="5"/>
  <c r="G26" i="5" s="1"/>
  <c r="I25" i="5"/>
  <c r="H25" i="5"/>
  <c r="B33" i="4"/>
  <c r="C32" i="4"/>
  <c r="D32" i="4" s="1"/>
  <c r="E32" i="4" s="1"/>
  <c r="AR160" i="2"/>
  <c r="AR161" i="2" s="1"/>
  <c r="AR89" i="2"/>
  <c r="AU11" i="2"/>
  <c r="H25" i="4"/>
  <c r="F26" i="4"/>
  <c r="G26" i="4" s="1"/>
  <c r="I25" i="4"/>
  <c r="C32" i="3"/>
  <c r="D32" i="3" s="1"/>
  <c r="E32" i="3" s="1"/>
  <c r="B33" i="3"/>
  <c r="AT162" i="2"/>
  <c r="AT9" i="2"/>
  <c r="AT19" i="2" s="1"/>
  <c r="AT156" i="2"/>
  <c r="AU7" i="2"/>
  <c r="F26" i="3"/>
  <c r="G26" i="3" s="1"/>
  <c r="I25" i="3"/>
  <c r="H25" i="3"/>
  <c r="AS25" i="2"/>
  <c r="AR26" i="2"/>
  <c r="AR118" i="2" s="1"/>
  <c r="AJ108" i="2"/>
  <c r="AJ109" i="2"/>
  <c r="AJ159" i="2" s="1"/>
  <c r="X125" i="2"/>
  <c r="X134" i="2"/>
  <c r="AS19" i="2"/>
  <c r="C33" i="5" l="1"/>
  <c r="D33" i="5" s="1"/>
  <c r="E33" i="5" s="1"/>
  <c r="B34" i="5"/>
  <c r="AU17" i="2"/>
  <c r="AV15" i="2"/>
  <c r="F27" i="5"/>
  <c r="G27" i="5" s="1"/>
  <c r="I26" i="5"/>
  <c r="H26" i="5"/>
  <c r="B34" i="4"/>
  <c r="C33" i="4"/>
  <c r="D33" i="4" s="1"/>
  <c r="E33" i="4" s="1"/>
  <c r="AR157" i="2"/>
  <c r="AU13" i="2"/>
  <c r="AV11" i="2"/>
  <c r="F27" i="4"/>
  <c r="G27" i="4" s="1"/>
  <c r="H26" i="4"/>
  <c r="I26" i="4"/>
  <c r="C33" i="3"/>
  <c r="D33" i="3" s="1"/>
  <c r="E33" i="3" s="1"/>
  <c r="B34" i="3"/>
  <c r="AU162" i="2"/>
  <c r="AU156" i="2"/>
  <c r="AU9" i="2"/>
  <c r="AV7" i="2"/>
  <c r="F27" i="3"/>
  <c r="G27" i="3" s="1"/>
  <c r="I26" i="3"/>
  <c r="H26" i="3"/>
  <c r="AT25" i="2"/>
  <c r="AS26" i="2"/>
  <c r="AS118" i="2" s="1"/>
  <c r="X126" i="2"/>
  <c r="X115" i="2" s="1"/>
  <c r="Y125" i="2"/>
  <c r="AJ134" i="2"/>
  <c r="AJ140" i="2" s="1"/>
  <c r="AJ147" i="2" s="1"/>
  <c r="AJ149" i="2" s="1"/>
  <c r="X140" i="2"/>
  <c r="X147" i="2" s="1"/>
  <c r="X149" i="2" s="1"/>
  <c r="AS89" i="2"/>
  <c r="AS160" i="2"/>
  <c r="AS161" i="2" s="1"/>
  <c r="AT160" i="2"/>
  <c r="AT161" i="2" s="1"/>
  <c r="AT89" i="2"/>
  <c r="C34" i="5" l="1"/>
  <c r="D34" i="5" s="1"/>
  <c r="E34" i="5" s="1"/>
  <c r="B35" i="5"/>
  <c r="AU19" i="2"/>
  <c r="AW15" i="2"/>
  <c r="F28" i="5"/>
  <c r="G28" i="5" s="1"/>
  <c r="I27" i="5"/>
  <c r="H27" i="5"/>
  <c r="B35" i="4"/>
  <c r="C34" i="4"/>
  <c r="D34" i="4" s="1"/>
  <c r="E34" i="4" s="1"/>
  <c r="AW11" i="2"/>
  <c r="AW13" i="2" s="1"/>
  <c r="F28" i="4"/>
  <c r="G28" i="4" s="1"/>
  <c r="H27" i="4"/>
  <c r="I27" i="4"/>
  <c r="C34" i="3"/>
  <c r="D34" i="3" s="1"/>
  <c r="E34" i="3" s="1"/>
  <c r="B35" i="3"/>
  <c r="AV162" i="2"/>
  <c r="AV9" i="2"/>
  <c r="AV156" i="2"/>
  <c r="AW7" i="2"/>
  <c r="F28" i="3"/>
  <c r="G28" i="3" s="1"/>
  <c r="I27" i="3"/>
  <c r="H27" i="3"/>
  <c r="AU25" i="2"/>
  <c r="AT26" i="2"/>
  <c r="AT118" i="2" s="1"/>
  <c r="X119" i="2"/>
  <c r="X128" i="2" s="1"/>
  <c r="Y148" i="2"/>
  <c r="Y149" i="2" s="1"/>
  <c r="Y126" i="2"/>
  <c r="Y115" i="2" s="1"/>
  <c r="Z125" i="2"/>
  <c r="AS157" i="2"/>
  <c r="AT157" i="2"/>
  <c r="AV17" i="2"/>
  <c r="AV13" i="2"/>
  <c r="C35" i="5" l="1"/>
  <c r="D35" i="5" s="1"/>
  <c r="E35" i="5" s="1"/>
  <c r="B36" i="5"/>
  <c r="AU160" i="2"/>
  <c r="AU161" i="2" s="1"/>
  <c r="AU89" i="2"/>
  <c r="AX15" i="2"/>
  <c r="F29" i="5"/>
  <c r="G29" i="5" s="1"/>
  <c r="I28" i="5"/>
  <c r="K28" i="5" s="1"/>
  <c r="D35" i="1" s="1"/>
  <c r="H28" i="5"/>
  <c r="P14" i="2"/>
  <c r="P15" i="2" s="1"/>
  <c r="P18" i="2" s="1"/>
  <c r="C35" i="4"/>
  <c r="D35" i="4" s="1"/>
  <c r="E35" i="4" s="1"/>
  <c r="B36" i="4"/>
  <c r="I28" i="4"/>
  <c r="K28" i="4" s="1"/>
  <c r="C35" i="1" s="1"/>
  <c r="F29" i="4"/>
  <c r="G29" i="4" s="1"/>
  <c r="H28" i="4"/>
  <c r="AX11" i="2"/>
  <c r="P10" i="2"/>
  <c r="P11" i="2" s="1"/>
  <c r="C35" i="3"/>
  <c r="D35" i="3" s="1"/>
  <c r="E35" i="3" s="1"/>
  <c r="B36" i="3"/>
  <c r="AY7" i="2"/>
  <c r="AW162" i="2"/>
  <c r="AW9" i="2"/>
  <c r="AW156" i="2"/>
  <c r="AX7" i="2"/>
  <c r="F29" i="3"/>
  <c r="G29" i="3" s="1"/>
  <c r="I28" i="3"/>
  <c r="K28" i="3" s="1"/>
  <c r="B35" i="1" s="1"/>
  <c r="H28" i="3"/>
  <c r="P6" i="2"/>
  <c r="P7" i="2" s="1"/>
  <c r="AV25" i="2"/>
  <c r="AU26" i="2"/>
  <c r="AU118" i="2" s="1"/>
  <c r="Z148" i="2"/>
  <c r="Z149" i="2" s="1"/>
  <c r="Y119" i="2"/>
  <c r="Y128" i="2" s="1"/>
  <c r="Z126" i="2"/>
  <c r="Z115" i="2" s="1"/>
  <c r="AA125" i="2"/>
  <c r="AV19" i="2"/>
  <c r="Y151" i="2"/>
  <c r="AW17" i="2"/>
  <c r="C36" i="5" l="1"/>
  <c r="D36" i="5" s="1"/>
  <c r="E36" i="5" s="1"/>
  <c r="B37" i="5"/>
  <c r="AU157" i="2"/>
  <c r="BB15" i="2"/>
  <c r="F30" i="5"/>
  <c r="G30" i="5" s="1"/>
  <c r="I29" i="5"/>
  <c r="H29" i="5"/>
  <c r="C36" i="4"/>
  <c r="D36" i="4" s="1"/>
  <c r="E36" i="4" s="1"/>
  <c r="B37" i="4"/>
  <c r="I29" i="4"/>
  <c r="H29" i="4"/>
  <c r="F30" i="4"/>
  <c r="G30" i="4" s="1"/>
  <c r="BB11" i="2"/>
  <c r="AY11" i="2"/>
  <c r="AX13" i="2"/>
  <c r="C36" i="3"/>
  <c r="D36" i="3" s="1"/>
  <c r="E36" i="3" s="1"/>
  <c r="B37" i="3"/>
  <c r="AY156" i="2"/>
  <c r="AY162" i="2"/>
  <c r="AW19" i="2"/>
  <c r="AY9" i="2"/>
  <c r="AZ9" i="2" s="1"/>
  <c r="AX162" i="2"/>
  <c r="AX9" i="2"/>
  <c r="AX156" i="2"/>
  <c r="BB7" i="2"/>
  <c r="F30" i="3"/>
  <c r="G30" i="3" s="1"/>
  <c r="I29" i="3"/>
  <c r="H29" i="3"/>
  <c r="AW25" i="2"/>
  <c r="AV26" i="2"/>
  <c r="AV118" i="2" s="1"/>
  <c r="Z119" i="2"/>
  <c r="Z128" i="2" s="1"/>
  <c r="AA148" i="2"/>
  <c r="AA149" i="2" s="1"/>
  <c r="AA126" i="2"/>
  <c r="AA115" i="2" s="1"/>
  <c r="AB125" i="2"/>
  <c r="AV160" i="2"/>
  <c r="AV161" i="2" s="1"/>
  <c r="AV89" i="2"/>
  <c r="D49" i="2"/>
  <c r="D50" i="2" s="1"/>
  <c r="E35" i="1"/>
  <c r="Z151" i="2"/>
  <c r="AX17" i="2"/>
  <c r="AY17" i="2" s="1"/>
  <c r="AY15" i="2"/>
  <c r="C37" i="5" l="1"/>
  <c r="D37" i="5" s="1"/>
  <c r="E37" i="5" s="1"/>
  <c r="B38" i="5"/>
  <c r="BB17" i="2"/>
  <c r="BC15" i="2"/>
  <c r="F31" i="5"/>
  <c r="G31" i="5" s="1"/>
  <c r="I30" i="5"/>
  <c r="H30" i="5"/>
  <c r="B38" i="4"/>
  <c r="C37" i="4"/>
  <c r="D37" i="4" s="1"/>
  <c r="E37" i="4" s="1"/>
  <c r="I30" i="4"/>
  <c r="H30" i="4"/>
  <c r="BC11" i="2"/>
  <c r="BC13" i="2" s="1"/>
  <c r="F31" i="4"/>
  <c r="G31" i="4" s="1"/>
  <c r="BB13" i="2"/>
  <c r="AX19" i="2"/>
  <c r="AY13" i="2"/>
  <c r="C37" i="3"/>
  <c r="D37" i="3" s="1"/>
  <c r="E37" i="3" s="1"/>
  <c r="B38" i="3"/>
  <c r="AW160" i="2"/>
  <c r="AW161" i="2" s="1"/>
  <c r="AW89" i="2"/>
  <c r="BB162" i="2"/>
  <c r="BB9" i="2"/>
  <c r="BB156" i="2"/>
  <c r="BC7" i="2"/>
  <c r="F31" i="3"/>
  <c r="G31" i="3" s="1"/>
  <c r="I30" i="3"/>
  <c r="H30" i="3"/>
  <c r="AX25" i="2"/>
  <c r="AW26" i="2"/>
  <c r="AW118" i="2" s="1"/>
  <c r="AB148" i="2"/>
  <c r="AB149" i="2" s="1"/>
  <c r="AA119" i="2"/>
  <c r="AA128" i="2" s="1"/>
  <c r="AB126" i="2"/>
  <c r="AB115" i="2" s="1"/>
  <c r="AC125" i="2"/>
  <c r="AV157" i="2"/>
  <c r="D47" i="2"/>
  <c r="AY61" i="2"/>
  <c r="AZ17" i="2"/>
  <c r="AA151" i="2"/>
  <c r="C38" i="5" l="1"/>
  <c r="D38" i="5" s="1"/>
  <c r="E38" i="5" s="1"/>
  <c r="B39" i="5"/>
  <c r="BB19" i="2"/>
  <c r="BD15" i="2"/>
  <c r="F32" i="5"/>
  <c r="G32" i="5" s="1"/>
  <c r="I31" i="5"/>
  <c r="H31" i="5"/>
  <c r="C38" i="4"/>
  <c r="D38" i="4" s="1"/>
  <c r="E38" i="4" s="1"/>
  <c r="B39" i="4"/>
  <c r="I31" i="4"/>
  <c r="H31" i="4"/>
  <c r="F32" i="4"/>
  <c r="G32" i="4" s="1"/>
  <c r="BD11" i="2"/>
  <c r="AX160" i="2"/>
  <c r="AX161" i="2" s="1"/>
  <c r="AX89" i="2"/>
  <c r="AY89" i="2" s="1"/>
  <c r="AY157" i="2" s="1"/>
  <c r="C38" i="3"/>
  <c r="D38" i="3" s="1"/>
  <c r="E38" i="3" s="1"/>
  <c r="B39" i="3"/>
  <c r="AW157" i="2"/>
  <c r="BC162" i="2"/>
  <c r="BC156" i="2"/>
  <c r="BC9" i="2"/>
  <c r="BC19" i="2" s="1"/>
  <c r="BD7" i="2"/>
  <c r="F32" i="3"/>
  <c r="G32" i="3" s="1"/>
  <c r="I31" i="3"/>
  <c r="H31" i="3"/>
  <c r="AY25" i="2"/>
  <c r="BB25" i="2" s="1"/>
  <c r="AX26" i="2"/>
  <c r="AC148" i="2"/>
  <c r="AC149" i="2" s="1"/>
  <c r="AB119" i="2"/>
  <c r="AB128" i="2" s="1"/>
  <c r="AC126" i="2"/>
  <c r="AC115" i="2" s="1"/>
  <c r="AD125" i="2"/>
  <c r="D73" i="2"/>
  <c r="AY59" i="2"/>
  <c r="AM61" i="2"/>
  <c r="AM86" i="2" s="1"/>
  <c r="AN61" i="2"/>
  <c r="AN86" i="2" s="1"/>
  <c r="AN122" i="2" s="1"/>
  <c r="AO61" i="2"/>
  <c r="AO86" i="2" s="1"/>
  <c r="AO122" i="2" s="1"/>
  <c r="AP61" i="2"/>
  <c r="AP86" i="2" s="1"/>
  <c r="AP122" i="2" s="1"/>
  <c r="AQ61" i="2"/>
  <c r="AQ86" i="2" s="1"/>
  <c r="AQ122" i="2" s="1"/>
  <c r="AR61" i="2"/>
  <c r="AR86" i="2" s="1"/>
  <c r="AR122" i="2" s="1"/>
  <c r="AS61" i="2"/>
  <c r="AS86" i="2" s="1"/>
  <c r="AS122" i="2" s="1"/>
  <c r="AT61" i="2"/>
  <c r="AT86" i="2" s="1"/>
  <c r="AT122" i="2" s="1"/>
  <c r="AU61" i="2"/>
  <c r="AU86" i="2" s="1"/>
  <c r="AU122" i="2" s="1"/>
  <c r="AV61" i="2"/>
  <c r="AV86" i="2" s="1"/>
  <c r="AV122" i="2" s="1"/>
  <c r="AW61" i="2"/>
  <c r="AW86" i="2" s="1"/>
  <c r="AW122" i="2" s="1"/>
  <c r="AX61" i="2"/>
  <c r="AX86" i="2" s="1"/>
  <c r="AX122" i="2" s="1"/>
  <c r="AB151" i="2"/>
  <c r="BC17" i="2"/>
  <c r="AZ13" i="2"/>
  <c r="AY19" i="2"/>
  <c r="AY160" i="2" s="1"/>
  <c r="AY161" i="2" s="1"/>
  <c r="C39" i="5" l="1"/>
  <c r="D39" i="5" s="1"/>
  <c r="E39" i="5" s="1"/>
  <c r="B40" i="5"/>
  <c r="BB89" i="2"/>
  <c r="BB160" i="2"/>
  <c r="BB161" i="2" s="1"/>
  <c r="BE15" i="2"/>
  <c r="F33" i="5"/>
  <c r="G33" i="5" s="1"/>
  <c r="I32" i="5"/>
  <c r="H32" i="5"/>
  <c r="B40" i="4"/>
  <c r="C39" i="4"/>
  <c r="D39" i="4" s="1"/>
  <c r="E39" i="4" s="1"/>
  <c r="H32" i="4"/>
  <c r="F33" i="4"/>
  <c r="G33" i="4" s="1"/>
  <c r="BE11" i="2"/>
  <c r="BE13" i="2" s="1"/>
  <c r="I32" i="4"/>
  <c r="BD13" i="2"/>
  <c r="AX157" i="2"/>
  <c r="C39" i="3"/>
  <c r="D39" i="3" s="1"/>
  <c r="E39" i="3" s="1"/>
  <c r="B40" i="3"/>
  <c r="BD162" i="2"/>
  <c r="BD9" i="2"/>
  <c r="BD156" i="2"/>
  <c r="BE7" i="2"/>
  <c r="F33" i="3"/>
  <c r="G33" i="3" s="1"/>
  <c r="I32" i="3"/>
  <c r="H32" i="3"/>
  <c r="BC25" i="2"/>
  <c r="BB26" i="2"/>
  <c r="BB118" i="2" s="1"/>
  <c r="AY26" i="2"/>
  <c r="AX118" i="2"/>
  <c r="AY118" i="2" s="1"/>
  <c r="AD148" i="2"/>
  <c r="AD149" i="2" s="1"/>
  <c r="AC119" i="2"/>
  <c r="AC128" i="2" s="1"/>
  <c r="AD126" i="2"/>
  <c r="AD115" i="2" s="1"/>
  <c r="AE125" i="2"/>
  <c r="AY84" i="2"/>
  <c r="E42" i="1"/>
  <c r="AM59" i="2"/>
  <c r="AN59" i="2"/>
  <c r="AO59" i="2"/>
  <c r="AP59" i="2"/>
  <c r="AQ59" i="2"/>
  <c r="AR59" i="2"/>
  <c r="AS59" i="2"/>
  <c r="AT59" i="2"/>
  <c r="AU59" i="2"/>
  <c r="AV59" i="2"/>
  <c r="AW59" i="2"/>
  <c r="AX59" i="2"/>
  <c r="AM122" i="2"/>
  <c r="AY86" i="2"/>
  <c r="AN138" i="2"/>
  <c r="AO138" i="2"/>
  <c r="AP138" i="2"/>
  <c r="AQ138" i="2"/>
  <c r="AR138" i="2"/>
  <c r="AS138" i="2"/>
  <c r="AT138" i="2"/>
  <c r="AU138" i="2"/>
  <c r="AV138" i="2"/>
  <c r="AW138" i="2"/>
  <c r="AY122" i="2"/>
  <c r="AX138" i="2"/>
  <c r="BC160" i="2"/>
  <c r="BC161" i="2" s="1"/>
  <c r="BC89" i="2"/>
  <c r="AC151" i="2"/>
  <c r="BD17" i="2"/>
  <c r="C40" i="5" l="1"/>
  <c r="D40" i="5" s="1"/>
  <c r="E40" i="5" s="1"/>
  <c r="B41" i="5"/>
  <c r="BB157" i="2"/>
  <c r="BF15" i="2"/>
  <c r="F34" i="5"/>
  <c r="G34" i="5" s="1"/>
  <c r="I33" i="5"/>
  <c r="H33" i="5"/>
  <c r="C40" i="4"/>
  <c r="D40" i="4" s="1"/>
  <c r="E40" i="4" s="1"/>
  <c r="B41" i="4"/>
  <c r="BF11" i="2"/>
  <c r="F34" i="4"/>
  <c r="G34" i="4" s="1"/>
  <c r="I33" i="4"/>
  <c r="H33" i="4"/>
  <c r="BD19" i="2"/>
  <c r="C40" i="3"/>
  <c r="D40" i="3" s="1"/>
  <c r="E40" i="3" s="1"/>
  <c r="B41" i="3"/>
  <c r="BE162" i="2"/>
  <c r="BE9" i="2"/>
  <c r="BE156" i="2"/>
  <c r="BF7" i="2"/>
  <c r="F34" i="3"/>
  <c r="G34" i="3" s="1"/>
  <c r="I33" i="3"/>
  <c r="H33" i="3"/>
  <c r="BD25" i="2"/>
  <c r="BC26" i="2"/>
  <c r="BC118" i="2" s="1"/>
  <c r="AE148" i="2"/>
  <c r="AE149" i="2" s="1"/>
  <c r="AE151" i="2" s="1"/>
  <c r="AD119" i="2"/>
  <c r="AD128" i="2" s="1"/>
  <c r="AE126" i="2"/>
  <c r="AE115" i="2" s="1"/>
  <c r="AF125" i="2"/>
  <c r="AM84" i="2"/>
  <c r="AM90" i="2"/>
  <c r="AN84" i="2"/>
  <c r="AN90" i="2"/>
  <c r="AO84" i="2"/>
  <c r="AO90" i="2"/>
  <c r="AP84" i="2"/>
  <c r="AP90" i="2"/>
  <c r="AQ84" i="2"/>
  <c r="AQ90" i="2"/>
  <c r="AR84" i="2"/>
  <c r="AR90" i="2"/>
  <c r="AS84" i="2"/>
  <c r="AS90" i="2"/>
  <c r="AT84" i="2"/>
  <c r="AT90" i="2"/>
  <c r="AU84" i="2"/>
  <c r="AU90" i="2"/>
  <c r="AV84" i="2"/>
  <c r="AV90" i="2"/>
  <c r="AW84" i="2"/>
  <c r="AW90" i="2"/>
  <c r="AX84" i="2"/>
  <c r="AX90" i="2"/>
  <c r="AM138" i="2"/>
  <c r="AY138" i="2" s="1"/>
  <c r="BC157" i="2"/>
  <c r="AD151" i="2"/>
  <c r="BE19" i="2"/>
  <c r="BE17" i="2"/>
  <c r="C41" i="5" l="1"/>
  <c r="D41" i="5" s="1"/>
  <c r="E41" i="5" s="1"/>
  <c r="B42" i="5"/>
  <c r="BG15" i="2"/>
  <c r="BG17" i="2" s="1"/>
  <c r="F35" i="5"/>
  <c r="G35" i="5" s="1"/>
  <c r="I34" i="5"/>
  <c r="H34" i="5"/>
  <c r="C41" i="4"/>
  <c r="D41" i="4" s="1"/>
  <c r="E41" i="4" s="1"/>
  <c r="B42" i="4"/>
  <c r="BF13" i="2"/>
  <c r="F35" i="4"/>
  <c r="G35" i="4" s="1"/>
  <c r="H34" i="4"/>
  <c r="BG11" i="2"/>
  <c r="I34" i="4"/>
  <c r="BD89" i="2"/>
  <c r="BD160" i="2"/>
  <c r="BD161" i="2" s="1"/>
  <c r="C41" i="3"/>
  <c r="D41" i="3" s="1"/>
  <c r="E41" i="3" s="1"/>
  <c r="B42" i="3"/>
  <c r="BF162" i="2"/>
  <c r="BF9" i="2"/>
  <c r="BF156" i="2"/>
  <c r="BG7" i="2"/>
  <c r="F35" i="3"/>
  <c r="G35" i="3" s="1"/>
  <c r="I34" i="3"/>
  <c r="H34" i="3"/>
  <c r="BE25" i="2"/>
  <c r="BD26" i="2"/>
  <c r="BD118" i="2" s="1"/>
  <c r="AE119" i="2"/>
  <c r="AE128" i="2" s="1"/>
  <c r="AF148" i="2"/>
  <c r="AF149" i="2" s="1"/>
  <c r="AF126" i="2"/>
  <c r="AF115" i="2" s="1"/>
  <c r="AG125" i="2"/>
  <c r="AM91" i="2"/>
  <c r="AY90" i="2"/>
  <c r="AM158" i="2"/>
  <c r="AM155" i="2"/>
  <c r="AN91" i="2"/>
  <c r="AN107" i="2" s="1"/>
  <c r="AN109" i="2" s="1"/>
  <c r="AN155" i="2"/>
  <c r="AN158" i="2"/>
  <c r="AO91" i="2"/>
  <c r="AO107" i="2" s="1"/>
  <c r="AO109" i="2" s="1"/>
  <c r="AO155" i="2"/>
  <c r="AO158" i="2"/>
  <c r="AP91" i="2"/>
  <c r="AP107" i="2" s="1"/>
  <c r="AP109" i="2" s="1"/>
  <c r="AP155" i="2"/>
  <c r="AP158" i="2"/>
  <c r="AQ91" i="2"/>
  <c r="AQ107" i="2" s="1"/>
  <c r="AQ155" i="2"/>
  <c r="AQ158" i="2"/>
  <c r="AR91" i="2"/>
  <c r="AR107" i="2" s="1"/>
  <c r="AR155" i="2"/>
  <c r="AR158" i="2"/>
  <c r="AS91" i="2"/>
  <c r="AS107" i="2" s="1"/>
  <c r="AS155" i="2"/>
  <c r="AS158" i="2"/>
  <c r="AT91" i="2"/>
  <c r="AT107" i="2" s="1"/>
  <c r="AT155" i="2"/>
  <c r="AT158" i="2"/>
  <c r="AU91" i="2"/>
  <c r="AU107" i="2" s="1"/>
  <c r="AU155" i="2"/>
  <c r="AU158" i="2"/>
  <c r="AV91" i="2"/>
  <c r="AV107" i="2" s="1"/>
  <c r="AV158" i="2"/>
  <c r="AV155" i="2"/>
  <c r="AW91" i="2"/>
  <c r="AW107" i="2" s="1"/>
  <c r="AW155" i="2"/>
  <c r="AW158" i="2"/>
  <c r="AX91" i="2"/>
  <c r="AX107" i="2" s="1"/>
  <c r="AX155" i="2"/>
  <c r="AX158" i="2"/>
  <c r="BE160" i="2"/>
  <c r="BE161" i="2" s="1"/>
  <c r="BE89" i="2"/>
  <c r="BF17" i="2"/>
  <c r="C42" i="5" l="1"/>
  <c r="D42" i="5" s="1"/>
  <c r="E42" i="5" s="1"/>
  <c r="B43" i="5"/>
  <c r="BH15" i="2"/>
  <c r="F36" i="5"/>
  <c r="G36" i="5" s="1"/>
  <c r="I35" i="5"/>
  <c r="H35" i="5"/>
  <c r="C42" i="4"/>
  <c r="D42" i="4" s="1"/>
  <c r="E42" i="4" s="1"/>
  <c r="B43" i="4"/>
  <c r="BF19" i="2"/>
  <c r="F36" i="4"/>
  <c r="G36" i="4" s="1"/>
  <c r="H35" i="4"/>
  <c r="I35" i="4"/>
  <c r="BH11" i="2"/>
  <c r="BD157" i="2"/>
  <c r="C42" i="3"/>
  <c r="D42" i="3" s="1"/>
  <c r="E42" i="3" s="1"/>
  <c r="B43" i="3"/>
  <c r="BG162" i="2"/>
  <c r="BG9" i="2"/>
  <c r="BG156" i="2"/>
  <c r="BH7" i="2"/>
  <c r="F36" i="3"/>
  <c r="G36" i="3" s="1"/>
  <c r="I35" i="3"/>
  <c r="H35" i="3"/>
  <c r="BF25" i="2"/>
  <c r="BE26" i="2"/>
  <c r="BE118" i="2" s="1"/>
  <c r="AG148" i="2"/>
  <c r="AG149" i="2" s="1"/>
  <c r="AF119" i="2"/>
  <c r="AF128" i="2" s="1"/>
  <c r="AG126" i="2"/>
  <c r="AG115" i="2" s="1"/>
  <c r="AH125" i="2"/>
  <c r="AM107" i="2"/>
  <c r="AY91" i="2"/>
  <c r="AY155" i="2"/>
  <c r="AY158" i="2"/>
  <c r="AN134" i="2"/>
  <c r="AN140" i="2" s="1"/>
  <c r="AN147" i="2" s="1"/>
  <c r="AN159" i="2"/>
  <c r="AO159" i="2"/>
  <c r="AO134" i="2"/>
  <c r="AO140" i="2" s="1"/>
  <c r="AO147" i="2" s="1"/>
  <c r="AP134" i="2"/>
  <c r="AP140" i="2" s="1"/>
  <c r="AP147" i="2" s="1"/>
  <c r="AP159" i="2"/>
  <c r="AQ108" i="2"/>
  <c r="AQ109" i="2" s="1"/>
  <c r="AR108" i="2"/>
  <c r="AR109" i="2" s="1"/>
  <c r="AS108" i="2"/>
  <c r="AS109" i="2" s="1"/>
  <c r="AT108" i="2"/>
  <c r="AT109" i="2" s="1"/>
  <c r="AU108" i="2"/>
  <c r="AU109" i="2"/>
  <c r="AV108" i="2"/>
  <c r="AV109" i="2" s="1"/>
  <c r="AW108" i="2"/>
  <c r="AW109" i="2"/>
  <c r="AX108" i="2"/>
  <c r="AX109" i="2" s="1"/>
  <c r="BE157" i="2"/>
  <c r="AF151" i="2"/>
  <c r="BG13" i="2"/>
  <c r="BG19" i="2" s="1"/>
  <c r="C43" i="5" l="1"/>
  <c r="D43" i="5" s="1"/>
  <c r="E43" i="5" s="1"/>
  <c r="B44" i="5"/>
  <c r="BH17" i="2"/>
  <c r="BI15" i="2"/>
  <c r="F37" i="5"/>
  <c r="G37" i="5" s="1"/>
  <c r="I36" i="5"/>
  <c r="H36" i="5"/>
  <c r="C43" i="4"/>
  <c r="D43" i="4" s="1"/>
  <c r="E43" i="4" s="1"/>
  <c r="B44" i="4"/>
  <c r="BF89" i="2"/>
  <c r="BF160" i="2"/>
  <c r="BF161" i="2" s="1"/>
  <c r="H36" i="4"/>
  <c r="F37" i="4"/>
  <c r="G37" i="4" s="1"/>
  <c r="BI11" i="2"/>
  <c r="BI13" i="2" s="1"/>
  <c r="I36" i="4"/>
  <c r="C43" i="3"/>
  <c r="D43" i="3" s="1"/>
  <c r="E43" i="3" s="1"/>
  <c r="B44" i="3"/>
  <c r="BH162" i="2"/>
  <c r="BH9" i="2"/>
  <c r="BH156" i="2"/>
  <c r="BI7" i="2"/>
  <c r="F37" i="3"/>
  <c r="G37" i="3" s="1"/>
  <c r="I36" i="3"/>
  <c r="H36" i="3"/>
  <c r="BG25" i="2"/>
  <c r="BF26" i="2"/>
  <c r="BF118" i="2" s="1"/>
  <c r="AG119" i="2"/>
  <c r="AG128" i="2" s="1"/>
  <c r="AH148" i="2"/>
  <c r="AH149" i="2" s="1"/>
  <c r="AH126" i="2"/>
  <c r="AH115" i="2" s="1"/>
  <c r="AI125" i="2"/>
  <c r="AJ125" i="2"/>
  <c r="AJ126" i="2" s="1"/>
  <c r="AJ115" i="2" s="1"/>
  <c r="AY107" i="2"/>
  <c r="AY109" i="2" s="1"/>
  <c r="AY159" i="2" s="1"/>
  <c r="AM109" i="2"/>
  <c r="AQ134" i="2"/>
  <c r="AQ140" i="2" s="1"/>
  <c r="AQ147" i="2" s="1"/>
  <c r="AQ159" i="2"/>
  <c r="AR134" i="2"/>
  <c r="AR140" i="2" s="1"/>
  <c r="AR147" i="2" s="1"/>
  <c r="AR159" i="2"/>
  <c r="AS159" i="2"/>
  <c r="AS134" i="2"/>
  <c r="AS140" i="2" s="1"/>
  <c r="AS147" i="2" s="1"/>
  <c r="AT134" i="2"/>
  <c r="AT140" i="2" s="1"/>
  <c r="AT147" i="2" s="1"/>
  <c r="AT159" i="2"/>
  <c r="AU159" i="2"/>
  <c r="AU134" i="2"/>
  <c r="AU140" i="2" s="1"/>
  <c r="AU147" i="2" s="1"/>
  <c r="AV134" i="2"/>
  <c r="AV140" i="2" s="1"/>
  <c r="AV147" i="2" s="1"/>
  <c r="AV159" i="2"/>
  <c r="AW159" i="2"/>
  <c r="AW134" i="2"/>
  <c r="AW140" i="2" s="1"/>
  <c r="AW147" i="2" s="1"/>
  <c r="AX134" i="2"/>
  <c r="AX140" i="2" s="1"/>
  <c r="AX147" i="2" s="1"/>
  <c r="AX159" i="2"/>
  <c r="BG89" i="2"/>
  <c r="BG160" i="2"/>
  <c r="BG161" i="2" s="1"/>
  <c r="AG151" i="2"/>
  <c r="AY108" i="2"/>
  <c r="BH13" i="2"/>
  <c r="C44" i="5" l="1"/>
  <c r="D44" i="5" s="1"/>
  <c r="E44" i="5" s="1"/>
  <c r="B45" i="5"/>
  <c r="BH19" i="2"/>
  <c r="BJ15" i="2"/>
  <c r="F38" i="5"/>
  <c r="G38" i="5" s="1"/>
  <c r="I37" i="5"/>
  <c r="H37" i="5"/>
  <c r="C44" i="4"/>
  <c r="D44" i="4" s="1"/>
  <c r="E44" i="4" s="1"/>
  <c r="B45" i="4"/>
  <c r="BF157" i="2"/>
  <c r="F38" i="4"/>
  <c r="G38" i="4" s="1"/>
  <c r="H37" i="4"/>
  <c r="I37" i="4"/>
  <c r="BJ11" i="2"/>
  <c r="C44" i="3"/>
  <c r="D44" i="3" s="1"/>
  <c r="E44" i="3" s="1"/>
  <c r="B45" i="3"/>
  <c r="BI162" i="2"/>
  <c r="BI9" i="2"/>
  <c r="BI19" i="2" s="1"/>
  <c r="BI156" i="2"/>
  <c r="BJ7" i="2"/>
  <c r="F38" i="3"/>
  <c r="G38" i="3" s="1"/>
  <c r="I37" i="3"/>
  <c r="H37" i="3"/>
  <c r="BH25" i="2"/>
  <c r="BG26" i="2"/>
  <c r="BG118" i="2" s="1"/>
  <c r="AI148" i="2"/>
  <c r="AI149" i="2" s="1"/>
  <c r="AH119" i="2"/>
  <c r="AH128" i="2" s="1"/>
  <c r="AI126" i="2"/>
  <c r="AI115" i="2" s="1"/>
  <c r="AI119" i="2" s="1"/>
  <c r="AI128" i="2" s="1"/>
  <c r="AM125" i="2"/>
  <c r="AJ119" i="2"/>
  <c r="AJ128" i="2" s="1"/>
  <c r="AM148" i="2"/>
  <c r="AJ151" i="2"/>
  <c r="AM159" i="2"/>
  <c r="AM134" i="2"/>
  <c r="BG157" i="2"/>
  <c r="AH151" i="2"/>
  <c r="BI17" i="2"/>
  <c r="C45" i="5" l="1"/>
  <c r="D45" i="5" s="1"/>
  <c r="E45" i="5" s="1"/>
  <c r="B46" i="5"/>
  <c r="BH89" i="2"/>
  <c r="BH160" i="2"/>
  <c r="BH161" i="2" s="1"/>
  <c r="BK15" i="2"/>
  <c r="F39" i="5"/>
  <c r="G39" i="5" s="1"/>
  <c r="I38" i="5"/>
  <c r="H38" i="5"/>
  <c r="C45" i="4"/>
  <c r="D45" i="4" s="1"/>
  <c r="E45" i="4" s="1"/>
  <c r="B46" i="4"/>
  <c r="I38" i="4"/>
  <c r="BK11" i="2"/>
  <c r="BK13" i="2" s="1"/>
  <c r="F39" i="4"/>
  <c r="G39" i="4" s="1"/>
  <c r="H38" i="4"/>
  <c r="BJ13" i="2"/>
  <c r="C45" i="3"/>
  <c r="D45" i="3" s="1"/>
  <c r="E45" i="3" s="1"/>
  <c r="B46" i="3"/>
  <c r="BJ162" i="2"/>
  <c r="BJ9" i="2"/>
  <c r="BJ156" i="2"/>
  <c r="BK7" i="2"/>
  <c r="F39" i="3"/>
  <c r="G39" i="3" s="1"/>
  <c r="I38" i="3"/>
  <c r="H38" i="3"/>
  <c r="BI25" i="2"/>
  <c r="BH26" i="2"/>
  <c r="BH118" i="2" s="1"/>
  <c r="AM126" i="2"/>
  <c r="AM115" i="2" s="1"/>
  <c r="AN125" i="2"/>
  <c r="AY134" i="2"/>
  <c r="AY140" i="2" s="1"/>
  <c r="AM140" i="2"/>
  <c r="AM147" i="2" s="1"/>
  <c r="AM149" i="2" s="1"/>
  <c r="AM151" i="2" s="1"/>
  <c r="BI89" i="2"/>
  <c r="BI160" i="2"/>
  <c r="BI161" i="2" s="1"/>
  <c r="AI151" i="2"/>
  <c r="BJ17" i="2"/>
  <c r="C46" i="5" l="1"/>
  <c r="D46" i="5" s="1"/>
  <c r="E46" i="5" s="1"/>
  <c r="B47" i="5"/>
  <c r="BH157" i="2"/>
  <c r="BL15" i="2"/>
  <c r="F40" i="5"/>
  <c r="G40" i="5" s="1"/>
  <c r="I39" i="5"/>
  <c r="H39" i="5"/>
  <c r="C46" i="4"/>
  <c r="D46" i="4" s="1"/>
  <c r="E46" i="4" s="1"/>
  <c r="B47" i="4"/>
  <c r="I39" i="4"/>
  <c r="F40" i="4"/>
  <c r="G40" i="4" s="1"/>
  <c r="H39" i="4"/>
  <c r="BL11" i="2"/>
  <c r="BJ19" i="2"/>
  <c r="C46" i="3"/>
  <c r="D46" i="3" s="1"/>
  <c r="E46" i="3" s="1"/>
  <c r="B47" i="3"/>
  <c r="BK162" i="2"/>
  <c r="BK156" i="2"/>
  <c r="BK9" i="2"/>
  <c r="BL7" i="2"/>
  <c r="F40" i="3"/>
  <c r="G40" i="3" s="1"/>
  <c r="I39" i="3"/>
  <c r="H39" i="3"/>
  <c r="BJ25" i="2"/>
  <c r="BI26" i="2"/>
  <c r="BI118" i="2" s="1"/>
  <c r="AM119" i="2"/>
  <c r="AM128" i="2" s="1"/>
  <c r="AN148" i="2"/>
  <c r="AN149" i="2" s="1"/>
  <c r="AN126" i="2"/>
  <c r="AN115" i="2" s="1"/>
  <c r="AO125" i="2"/>
  <c r="BI157" i="2"/>
  <c r="BK17" i="2"/>
  <c r="C47" i="5" l="1"/>
  <c r="D47" i="5" s="1"/>
  <c r="E47" i="5" s="1"/>
  <c r="B48" i="5"/>
  <c r="BM15" i="2"/>
  <c r="F41" i="5"/>
  <c r="G41" i="5" s="1"/>
  <c r="I40" i="5"/>
  <c r="L40" i="5" s="1"/>
  <c r="D36" i="1" s="1"/>
  <c r="H40" i="5"/>
  <c r="Q14" i="2"/>
  <c r="Q15" i="2" s="1"/>
  <c r="C47" i="4"/>
  <c r="D47" i="4" s="1"/>
  <c r="E47" i="4" s="1"/>
  <c r="B48" i="4"/>
  <c r="BM11" i="2"/>
  <c r="BM13" i="2" s="1"/>
  <c r="F41" i="4"/>
  <c r="G41" i="4" s="1"/>
  <c r="H40" i="4"/>
  <c r="I40" i="4"/>
  <c r="L40" i="4" s="1"/>
  <c r="C36" i="1" s="1"/>
  <c r="Q10" i="2"/>
  <c r="Q11" i="2" s="1"/>
  <c r="BN11" i="2"/>
  <c r="BL13" i="2"/>
  <c r="BJ160" i="2"/>
  <c r="BJ161" i="2" s="1"/>
  <c r="BJ89" i="2"/>
  <c r="C47" i="3"/>
  <c r="D47" i="3" s="1"/>
  <c r="E47" i="3" s="1"/>
  <c r="B48" i="3"/>
  <c r="BK19" i="2"/>
  <c r="BL162" i="2"/>
  <c r="BL9" i="2"/>
  <c r="BL156" i="2"/>
  <c r="BM7" i="2"/>
  <c r="BN7" i="2" s="1"/>
  <c r="F41" i="3"/>
  <c r="G41" i="3" s="1"/>
  <c r="I40" i="3"/>
  <c r="L40" i="3" s="1"/>
  <c r="B36" i="1" s="1"/>
  <c r="E36" i="1" s="1"/>
  <c r="H40" i="3"/>
  <c r="E49" i="2" s="1"/>
  <c r="E50" i="2" s="1"/>
  <c r="Q6" i="2"/>
  <c r="Q7" i="2" s="1"/>
  <c r="BK25" i="2"/>
  <c r="BJ26" i="2"/>
  <c r="BJ118" i="2" s="1"/>
  <c r="AO148" i="2"/>
  <c r="AO149" i="2" s="1"/>
  <c r="AO151" i="2" s="1"/>
  <c r="AN119" i="2"/>
  <c r="AN128" i="2" s="1"/>
  <c r="AO126" i="2"/>
  <c r="AO115" i="2" s="1"/>
  <c r="AP125" i="2"/>
  <c r="AN151" i="2"/>
  <c r="BL17" i="2"/>
  <c r="C48" i="5" l="1"/>
  <c r="D48" i="5" s="1"/>
  <c r="E48" i="5" s="1"/>
  <c r="B49" i="5"/>
  <c r="BQ15" i="2"/>
  <c r="F42" i="5"/>
  <c r="G42" i="5" s="1"/>
  <c r="I41" i="5"/>
  <c r="H41" i="5"/>
  <c r="C48" i="4"/>
  <c r="D48" i="4" s="1"/>
  <c r="E48" i="4" s="1"/>
  <c r="B49" i="4"/>
  <c r="I41" i="4"/>
  <c r="H41" i="4"/>
  <c r="BQ11" i="2"/>
  <c r="F42" i="4"/>
  <c r="G42" i="4" s="1"/>
  <c r="BN13" i="2"/>
  <c r="BO13" i="2" s="1"/>
  <c r="BL19" i="2"/>
  <c r="BJ157" i="2"/>
  <c r="C48" i="3"/>
  <c r="D48" i="3" s="1"/>
  <c r="E48" i="3" s="1"/>
  <c r="B49" i="3"/>
  <c r="BK160" i="2"/>
  <c r="BK161" i="2" s="1"/>
  <c r="BK89" i="2"/>
  <c r="BN156" i="2"/>
  <c r="BN162" i="2"/>
  <c r="BM162" i="2"/>
  <c r="BM9" i="2"/>
  <c r="BM156" i="2"/>
  <c r="BQ7" i="2"/>
  <c r="F42" i="3"/>
  <c r="G42" i="3" s="1"/>
  <c r="I41" i="3"/>
  <c r="H41" i="3"/>
  <c r="BN61" i="2"/>
  <c r="E47" i="2"/>
  <c r="BL25" i="2"/>
  <c r="BK26" i="2"/>
  <c r="BK118" i="2" s="1"/>
  <c r="AO119" i="2"/>
  <c r="AO128" i="2" s="1"/>
  <c r="AP148" i="2"/>
  <c r="AP149" i="2" s="1"/>
  <c r="AP151" i="2" s="1"/>
  <c r="AP126" i="2"/>
  <c r="AP115" i="2" s="1"/>
  <c r="AQ125" i="2"/>
  <c r="Q18" i="2"/>
  <c r="BM17" i="2"/>
  <c r="BN17" i="2" s="1"/>
  <c r="BN15" i="2"/>
  <c r="C49" i="5" l="1"/>
  <c r="D49" i="5" s="1"/>
  <c r="E49" i="5" s="1"/>
  <c r="B50" i="5"/>
  <c r="BQ17" i="2"/>
  <c r="BR15" i="2"/>
  <c r="F43" i="5"/>
  <c r="G43" i="5" s="1"/>
  <c r="I42" i="5"/>
  <c r="H42" i="5"/>
  <c r="C49" i="4"/>
  <c r="D49" i="4" s="1"/>
  <c r="E49" i="4" s="1"/>
  <c r="B50" i="4"/>
  <c r="BQ13" i="2"/>
  <c r="BR11" i="2"/>
  <c r="F43" i="4"/>
  <c r="G43" i="4" s="1"/>
  <c r="I42" i="4"/>
  <c r="H42" i="4"/>
  <c r="BL89" i="2"/>
  <c r="BL160" i="2"/>
  <c r="BL161" i="2" s="1"/>
  <c r="C49" i="3"/>
  <c r="D49" i="3" s="1"/>
  <c r="E49" i="3" s="1"/>
  <c r="B50" i="3"/>
  <c r="BK157" i="2"/>
  <c r="BQ162" i="2"/>
  <c r="BQ9" i="2"/>
  <c r="BQ156" i="2"/>
  <c r="BR7" i="2"/>
  <c r="F43" i="3"/>
  <c r="G43" i="3" s="1"/>
  <c r="I42" i="3"/>
  <c r="H42" i="3"/>
  <c r="BB61" i="2"/>
  <c r="BB86" i="2" s="1"/>
  <c r="BC61" i="2"/>
  <c r="BC86" i="2" s="1"/>
  <c r="BC122" i="2" s="1"/>
  <c r="BD61" i="2"/>
  <c r="BD86" i="2" s="1"/>
  <c r="BD122" i="2" s="1"/>
  <c r="BE61" i="2"/>
  <c r="BE86" i="2" s="1"/>
  <c r="BE122" i="2" s="1"/>
  <c r="BF61" i="2"/>
  <c r="BF86" i="2" s="1"/>
  <c r="BF122" i="2" s="1"/>
  <c r="BG61" i="2"/>
  <c r="BG86" i="2" s="1"/>
  <c r="BG122" i="2" s="1"/>
  <c r="BH61" i="2"/>
  <c r="BH86" i="2" s="1"/>
  <c r="BH122" i="2" s="1"/>
  <c r="BI61" i="2"/>
  <c r="BI86" i="2" s="1"/>
  <c r="BI122" i="2" s="1"/>
  <c r="BJ61" i="2"/>
  <c r="BJ86" i="2" s="1"/>
  <c r="BJ122" i="2" s="1"/>
  <c r="BK61" i="2"/>
  <c r="BK86" i="2" s="1"/>
  <c r="BK122" i="2" s="1"/>
  <c r="BL61" i="2"/>
  <c r="BL86" i="2" s="1"/>
  <c r="BL122" i="2" s="1"/>
  <c r="BM61" i="2"/>
  <c r="BM86" i="2" s="1"/>
  <c r="BM122" i="2" s="1"/>
  <c r="E73" i="2"/>
  <c r="BN59" i="2"/>
  <c r="BM25" i="2"/>
  <c r="BL26" i="2"/>
  <c r="BL118" i="2" s="1"/>
  <c r="AQ148" i="2"/>
  <c r="AQ149" i="2" s="1"/>
  <c r="AP119" i="2"/>
  <c r="AP128" i="2" s="1"/>
  <c r="AQ126" i="2"/>
  <c r="AQ115" i="2" s="1"/>
  <c r="AR125" i="2"/>
  <c r="BO17" i="2"/>
  <c r="BN19" i="2"/>
  <c r="BN160" i="2" s="1"/>
  <c r="BN161" i="2" s="1"/>
  <c r="BN9" i="2"/>
  <c r="BO9" i="2" s="1"/>
  <c r="BM19" i="2"/>
  <c r="C50" i="5" l="1"/>
  <c r="D50" i="5" s="1"/>
  <c r="E50" i="5" s="1"/>
  <c r="B51" i="5"/>
  <c r="BQ19" i="2"/>
  <c r="BS15" i="2"/>
  <c r="F44" i="5"/>
  <c r="G44" i="5" s="1"/>
  <c r="I43" i="5"/>
  <c r="H43" i="5"/>
  <c r="C50" i="4"/>
  <c r="D50" i="4" s="1"/>
  <c r="E50" i="4" s="1"/>
  <c r="B51" i="4"/>
  <c r="BS11" i="2"/>
  <c r="F44" i="4"/>
  <c r="G44" i="4" s="1"/>
  <c r="I43" i="4"/>
  <c r="H43" i="4"/>
  <c r="BN89" i="2"/>
  <c r="BN157" i="2" s="1"/>
  <c r="BL157" i="2"/>
  <c r="C50" i="3"/>
  <c r="D50" i="3" s="1"/>
  <c r="E50" i="3" s="1"/>
  <c r="B51" i="3"/>
  <c r="BR162" i="2"/>
  <c r="BR156" i="2"/>
  <c r="BR9" i="2"/>
  <c r="BS7" i="2"/>
  <c r="F44" i="3"/>
  <c r="G44" i="3" s="1"/>
  <c r="I43" i="3"/>
  <c r="H43" i="3"/>
  <c r="BN86" i="2"/>
  <c r="BB122" i="2"/>
  <c r="BC138" i="2"/>
  <c r="BD138" i="2"/>
  <c r="BE138" i="2"/>
  <c r="BF138" i="2"/>
  <c r="BG138" i="2"/>
  <c r="BH138" i="2"/>
  <c r="BI138" i="2"/>
  <c r="BJ138" i="2"/>
  <c r="BK138" i="2"/>
  <c r="BL138" i="2"/>
  <c r="BM138" i="2"/>
  <c r="BN122" i="2"/>
  <c r="E43" i="1"/>
  <c r="BN84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25" i="2"/>
  <c r="BQ25" i="2" s="1"/>
  <c r="BM26" i="2"/>
  <c r="AQ119" i="2"/>
  <c r="AQ128" i="2" s="1"/>
  <c r="AR148" i="2"/>
  <c r="AR149" i="2" s="1"/>
  <c r="AR126" i="2"/>
  <c r="AR115" i="2" s="1"/>
  <c r="AS125" i="2"/>
  <c r="BM89" i="2"/>
  <c r="BM160" i="2"/>
  <c r="BM161" i="2" s="1"/>
  <c r="AQ151" i="2"/>
  <c r="BR17" i="2"/>
  <c r="BR13" i="2"/>
  <c r="C51" i="5" l="1"/>
  <c r="D51" i="5" s="1"/>
  <c r="E51" i="5" s="1"/>
  <c r="B52" i="5"/>
  <c r="BQ160" i="2"/>
  <c r="BQ161" i="2" s="1"/>
  <c r="BQ89" i="2"/>
  <c r="BT15" i="2"/>
  <c r="F45" i="5"/>
  <c r="G45" i="5" s="1"/>
  <c r="I44" i="5"/>
  <c r="H44" i="5"/>
  <c r="C51" i="4"/>
  <c r="D51" i="4" s="1"/>
  <c r="E51" i="4" s="1"/>
  <c r="B52" i="4"/>
  <c r="BT11" i="2"/>
  <c r="F45" i="4"/>
  <c r="G45" i="4" s="1"/>
  <c r="I44" i="4"/>
  <c r="H44" i="4"/>
  <c r="C51" i="3"/>
  <c r="D51" i="3" s="1"/>
  <c r="E51" i="3" s="1"/>
  <c r="B52" i="3"/>
  <c r="BS162" i="2"/>
  <c r="BS9" i="2"/>
  <c r="BS156" i="2"/>
  <c r="BT7" i="2"/>
  <c r="F45" i="3"/>
  <c r="G45" i="3" s="1"/>
  <c r="I44" i="3"/>
  <c r="H44" i="3"/>
  <c r="BB138" i="2"/>
  <c r="BN138" i="2" s="1"/>
  <c r="BB84" i="2"/>
  <c r="BB90" i="2"/>
  <c r="BC84" i="2"/>
  <c r="BC90" i="2"/>
  <c r="BD84" i="2"/>
  <c r="BD90" i="2"/>
  <c r="BE84" i="2"/>
  <c r="BE90" i="2"/>
  <c r="BF84" i="2"/>
  <c r="BF90" i="2"/>
  <c r="BG84" i="2"/>
  <c r="BG90" i="2"/>
  <c r="BH84" i="2"/>
  <c r="BH90" i="2"/>
  <c r="BI84" i="2"/>
  <c r="BI90" i="2"/>
  <c r="BJ84" i="2"/>
  <c r="BJ90" i="2"/>
  <c r="BK84" i="2"/>
  <c r="BK90" i="2"/>
  <c r="BL84" i="2"/>
  <c r="BL90" i="2"/>
  <c r="BM84" i="2"/>
  <c r="BM90" i="2"/>
  <c r="BR25" i="2"/>
  <c r="BQ26" i="2"/>
  <c r="BQ118" i="2" s="1"/>
  <c r="BN26" i="2"/>
  <c r="BM118" i="2"/>
  <c r="BN118" i="2" s="1"/>
  <c r="AR119" i="2"/>
  <c r="AR128" i="2" s="1"/>
  <c r="AS148" i="2"/>
  <c r="AS149" i="2" s="1"/>
  <c r="AS126" i="2"/>
  <c r="AS115" i="2" s="1"/>
  <c r="AT125" i="2"/>
  <c r="BM91" i="2"/>
  <c r="BM107" i="2" s="1"/>
  <c r="BM157" i="2"/>
  <c r="BR19" i="2"/>
  <c r="AR151" i="2"/>
  <c r="BS17" i="2"/>
  <c r="BS13" i="2"/>
  <c r="C52" i="5" l="1"/>
  <c r="D52" i="5" s="1"/>
  <c r="E52" i="5" s="1"/>
  <c r="B53" i="5"/>
  <c r="BQ157" i="2"/>
  <c r="BU15" i="2"/>
  <c r="F46" i="5"/>
  <c r="G46" i="5" s="1"/>
  <c r="I45" i="5"/>
  <c r="H45" i="5"/>
  <c r="C52" i="4"/>
  <c r="D52" i="4" s="1"/>
  <c r="E52" i="4" s="1"/>
  <c r="B53" i="4"/>
  <c r="BU11" i="2"/>
  <c r="F46" i="4"/>
  <c r="G46" i="4" s="1"/>
  <c r="I45" i="4"/>
  <c r="H45" i="4"/>
  <c r="C52" i="3"/>
  <c r="D52" i="3" s="1"/>
  <c r="E52" i="3" s="1"/>
  <c r="B53" i="3"/>
  <c r="BT162" i="2"/>
  <c r="BT156" i="2"/>
  <c r="BT9" i="2"/>
  <c r="BU7" i="2"/>
  <c r="F46" i="3"/>
  <c r="G46" i="3" s="1"/>
  <c r="I45" i="3"/>
  <c r="H45" i="3"/>
  <c r="BB91" i="2"/>
  <c r="BN90" i="2"/>
  <c r="BB155" i="2"/>
  <c r="BB158" i="2"/>
  <c r="BC91" i="2"/>
  <c r="BC107" i="2" s="1"/>
  <c r="BC155" i="2"/>
  <c r="BC158" i="2"/>
  <c r="BD91" i="2"/>
  <c r="BD107" i="2" s="1"/>
  <c r="BD155" i="2"/>
  <c r="BD158" i="2"/>
  <c r="BE91" i="2"/>
  <c r="BE107" i="2" s="1"/>
  <c r="BE155" i="2"/>
  <c r="BE158" i="2"/>
  <c r="BF91" i="2"/>
  <c r="BF107" i="2" s="1"/>
  <c r="BF155" i="2"/>
  <c r="BF158" i="2"/>
  <c r="BG91" i="2"/>
  <c r="BG107" i="2" s="1"/>
  <c r="BG155" i="2"/>
  <c r="BG158" i="2"/>
  <c r="BH91" i="2"/>
  <c r="BH107" i="2" s="1"/>
  <c r="BH155" i="2"/>
  <c r="BH158" i="2"/>
  <c r="BI91" i="2"/>
  <c r="BI107" i="2" s="1"/>
  <c r="BI155" i="2"/>
  <c r="BI158" i="2"/>
  <c r="BJ91" i="2"/>
  <c r="BJ107" i="2" s="1"/>
  <c r="BJ155" i="2"/>
  <c r="BJ158" i="2"/>
  <c r="BK91" i="2"/>
  <c r="BK107" i="2" s="1"/>
  <c r="BK155" i="2"/>
  <c r="BK158" i="2"/>
  <c r="BL91" i="2"/>
  <c r="BL107" i="2" s="1"/>
  <c r="BL158" i="2"/>
  <c r="BL155" i="2"/>
  <c r="BM155" i="2"/>
  <c r="BM158" i="2"/>
  <c r="BS25" i="2"/>
  <c r="BR26" i="2"/>
  <c r="BR118" i="2" s="1"/>
  <c r="AT148" i="2"/>
  <c r="AT149" i="2" s="1"/>
  <c r="AS119" i="2"/>
  <c r="AS128" i="2" s="1"/>
  <c r="AT126" i="2"/>
  <c r="AT115" i="2" s="1"/>
  <c r="AU125" i="2"/>
  <c r="BM108" i="2"/>
  <c r="BM109" i="2"/>
  <c r="BR89" i="2"/>
  <c r="BR160" i="2"/>
  <c r="BR161" i="2" s="1"/>
  <c r="AS151" i="2"/>
  <c r="BS19" i="2"/>
  <c r="BT17" i="2"/>
  <c r="BT13" i="2"/>
  <c r="C53" i="5" l="1"/>
  <c r="D53" i="5" s="1"/>
  <c r="E53" i="5" s="1"/>
  <c r="B54" i="5"/>
  <c r="BV15" i="2"/>
  <c r="F47" i="5"/>
  <c r="G47" i="5" s="1"/>
  <c r="I46" i="5"/>
  <c r="H46" i="5"/>
  <c r="C53" i="4"/>
  <c r="D53" i="4" s="1"/>
  <c r="E53" i="4" s="1"/>
  <c r="B54" i="4"/>
  <c r="BV11" i="2"/>
  <c r="F47" i="4"/>
  <c r="G47" i="4" s="1"/>
  <c r="I46" i="4"/>
  <c r="H46" i="4"/>
  <c r="C53" i="3"/>
  <c r="D53" i="3" s="1"/>
  <c r="E53" i="3" s="1"/>
  <c r="B54" i="3"/>
  <c r="BU162" i="2"/>
  <c r="BU9" i="2"/>
  <c r="BU156" i="2"/>
  <c r="BV7" i="2"/>
  <c r="F47" i="3"/>
  <c r="G47" i="3" s="1"/>
  <c r="I46" i="3"/>
  <c r="H46" i="3"/>
  <c r="BB107" i="2"/>
  <c r="BN91" i="2"/>
  <c r="BN158" i="2"/>
  <c r="BN155" i="2"/>
  <c r="BC108" i="2"/>
  <c r="BC109" i="2"/>
  <c r="BD108" i="2"/>
  <c r="BD109" i="2" s="1"/>
  <c r="BE108" i="2"/>
  <c r="BE109" i="2" s="1"/>
  <c r="BF108" i="2"/>
  <c r="BF109" i="2" s="1"/>
  <c r="BG108" i="2"/>
  <c r="BG109" i="2" s="1"/>
  <c r="BH108" i="2"/>
  <c r="BH109" i="2"/>
  <c r="BI108" i="2"/>
  <c r="BI109" i="2" s="1"/>
  <c r="BJ108" i="2"/>
  <c r="BJ109" i="2" s="1"/>
  <c r="BK108" i="2"/>
  <c r="BK109" i="2" s="1"/>
  <c r="BL108" i="2"/>
  <c r="BL109" i="2" s="1"/>
  <c r="BT25" i="2"/>
  <c r="BS26" i="2"/>
  <c r="BS118" i="2" s="1"/>
  <c r="AT119" i="2"/>
  <c r="AT128" i="2" s="1"/>
  <c r="AU148" i="2"/>
  <c r="AU149" i="2" s="1"/>
  <c r="AU126" i="2"/>
  <c r="AU115" i="2" s="1"/>
  <c r="AV125" i="2"/>
  <c r="BM134" i="2"/>
  <c r="BM140" i="2" s="1"/>
  <c r="BM147" i="2" s="1"/>
  <c r="BM159" i="2"/>
  <c r="BR157" i="2"/>
  <c r="BS160" i="2"/>
  <c r="BS161" i="2" s="1"/>
  <c r="BS89" i="2"/>
  <c r="BT19" i="2"/>
  <c r="AT151" i="2"/>
  <c r="BU17" i="2"/>
  <c r="BU13" i="2"/>
  <c r="C54" i="5" l="1"/>
  <c r="D54" i="5" s="1"/>
  <c r="E54" i="5" s="1"/>
  <c r="B55" i="5"/>
  <c r="BW15" i="2"/>
  <c r="F48" i="5"/>
  <c r="G48" i="5" s="1"/>
  <c r="I47" i="5"/>
  <c r="H47" i="5"/>
  <c r="C54" i="4"/>
  <c r="D54" i="4" s="1"/>
  <c r="E54" i="4" s="1"/>
  <c r="B55" i="4"/>
  <c r="BW11" i="2"/>
  <c r="F48" i="4"/>
  <c r="G48" i="4" s="1"/>
  <c r="I47" i="4"/>
  <c r="H47" i="4"/>
  <c r="C54" i="3"/>
  <c r="D54" i="3" s="1"/>
  <c r="E54" i="3" s="1"/>
  <c r="B55" i="3"/>
  <c r="BV162" i="2"/>
  <c r="BV156" i="2"/>
  <c r="BV9" i="2"/>
  <c r="BW7" i="2"/>
  <c r="F48" i="3"/>
  <c r="G48" i="3" s="1"/>
  <c r="I47" i="3"/>
  <c r="H47" i="3"/>
  <c r="BB109" i="2"/>
  <c r="BN107" i="2"/>
  <c r="BN109" i="2" s="1"/>
  <c r="BN159" i="2" s="1"/>
  <c r="BB108" i="2"/>
  <c r="BN108" i="2" s="1"/>
  <c r="BC159" i="2"/>
  <c r="BC134" i="2"/>
  <c r="BC140" i="2" s="1"/>
  <c r="BC147" i="2" s="1"/>
  <c r="BD134" i="2"/>
  <c r="BD140" i="2" s="1"/>
  <c r="BD147" i="2" s="1"/>
  <c r="BD159" i="2"/>
  <c r="BE159" i="2"/>
  <c r="BE134" i="2"/>
  <c r="BE140" i="2" s="1"/>
  <c r="BE147" i="2" s="1"/>
  <c r="BF134" i="2"/>
  <c r="BF140" i="2" s="1"/>
  <c r="BF147" i="2" s="1"/>
  <c r="BF159" i="2"/>
  <c r="BG159" i="2"/>
  <c r="BG134" i="2"/>
  <c r="BG140" i="2" s="1"/>
  <c r="BG147" i="2" s="1"/>
  <c r="BH134" i="2"/>
  <c r="BH140" i="2" s="1"/>
  <c r="BH147" i="2" s="1"/>
  <c r="BH159" i="2"/>
  <c r="BI134" i="2"/>
  <c r="BI140" i="2" s="1"/>
  <c r="BI147" i="2" s="1"/>
  <c r="BI159" i="2"/>
  <c r="BJ159" i="2"/>
  <c r="BJ134" i="2"/>
  <c r="BJ140" i="2" s="1"/>
  <c r="BJ147" i="2" s="1"/>
  <c r="BK134" i="2"/>
  <c r="BK140" i="2" s="1"/>
  <c r="BK147" i="2" s="1"/>
  <c r="BK159" i="2"/>
  <c r="BL159" i="2"/>
  <c r="BL134" i="2"/>
  <c r="BL140" i="2" s="1"/>
  <c r="BL147" i="2" s="1"/>
  <c r="BU25" i="2"/>
  <c r="BT26" i="2"/>
  <c r="BT118" i="2" s="1"/>
  <c r="AV148" i="2"/>
  <c r="AV149" i="2" s="1"/>
  <c r="AU119" i="2"/>
  <c r="AU128" i="2" s="1"/>
  <c r="AV126" i="2"/>
  <c r="AV115" i="2" s="1"/>
  <c r="AW125" i="2"/>
  <c r="BS157" i="2"/>
  <c r="BT89" i="2"/>
  <c r="BT160" i="2"/>
  <c r="BT161" i="2" s="1"/>
  <c r="AU151" i="2"/>
  <c r="BU19" i="2"/>
  <c r="BV17" i="2"/>
  <c r="BV13" i="2"/>
  <c r="C55" i="5" l="1"/>
  <c r="D55" i="5" s="1"/>
  <c r="E55" i="5" s="1"/>
  <c r="B56" i="5"/>
  <c r="BX15" i="2"/>
  <c r="F49" i="5"/>
  <c r="G49" i="5" s="1"/>
  <c r="I48" i="5"/>
  <c r="H48" i="5"/>
  <c r="C55" i="4"/>
  <c r="D55" i="4" s="1"/>
  <c r="E55" i="4" s="1"/>
  <c r="B56" i="4"/>
  <c r="BX11" i="2"/>
  <c r="BX13" i="2" s="1"/>
  <c r="F49" i="4"/>
  <c r="G49" i="4" s="1"/>
  <c r="I48" i="4"/>
  <c r="H48" i="4"/>
  <c r="C55" i="3"/>
  <c r="D55" i="3" s="1"/>
  <c r="E55" i="3" s="1"/>
  <c r="B56" i="3"/>
  <c r="BW162" i="2"/>
  <c r="BW9" i="2"/>
  <c r="BW156" i="2"/>
  <c r="BX7" i="2"/>
  <c r="F49" i="3"/>
  <c r="G49" i="3" s="1"/>
  <c r="I48" i="3"/>
  <c r="H48" i="3"/>
  <c r="BB134" i="2"/>
  <c r="BB159" i="2"/>
  <c r="BV25" i="2"/>
  <c r="BU26" i="2"/>
  <c r="BU118" i="2" s="1"/>
  <c r="AV119" i="2"/>
  <c r="AV128" i="2" s="1"/>
  <c r="AW148" i="2"/>
  <c r="AW149" i="2" s="1"/>
  <c r="AW126" i="2"/>
  <c r="AW115" i="2" s="1"/>
  <c r="AX125" i="2"/>
  <c r="BT157" i="2"/>
  <c r="BU160" i="2"/>
  <c r="BU161" i="2" s="1"/>
  <c r="BU89" i="2"/>
  <c r="BV19" i="2"/>
  <c r="AV151" i="2"/>
  <c r="BW17" i="2"/>
  <c r="BW13" i="2"/>
  <c r="BW19" i="2" s="1"/>
  <c r="C56" i="5" l="1"/>
  <c r="D56" i="5" s="1"/>
  <c r="E56" i="5" s="1"/>
  <c r="B57" i="5"/>
  <c r="BY15" i="2"/>
  <c r="F50" i="5"/>
  <c r="G50" i="5" s="1"/>
  <c r="I49" i="5"/>
  <c r="H49" i="5"/>
  <c r="C56" i="4"/>
  <c r="D56" i="4" s="1"/>
  <c r="E56" i="4" s="1"/>
  <c r="B57" i="4"/>
  <c r="BY11" i="2"/>
  <c r="F50" i="4"/>
  <c r="G50" i="4" s="1"/>
  <c r="I49" i="4"/>
  <c r="H49" i="4"/>
  <c r="C56" i="3"/>
  <c r="D56" i="3" s="1"/>
  <c r="E56" i="3" s="1"/>
  <c r="B57" i="3"/>
  <c r="BX162" i="2"/>
  <c r="BX9" i="2"/>
  <c r="BX156" i="2"/>
  <c r="BY7" i="2"/>
  <c r="F50" i="3"/>
  <c r="G50" i="3" s="1"/>
  <c r="I49" i="3"/>
  <c r="H49" i="3"/>
  <c r="BN134" i="2"/>
  <c r="BN140" i="2" s="1"/>
  <c r="BB140" i="2"/>
  <c r="BB147" i="2" s="1"/>
  <c r="BW25" i="2"/>
  <c r="BV26" i="2"/>
  <c r="BV118" i="2" s="1"/>
  <c r="AX148" i="2"/>
  <c r="AW119" i="2"/>
  <c r="AW128" i="2" s="1"/>
  <c r="AX126" i="2"/>
  <c r="AX115" i="2" s="1"/>
  <c r="AX119" i="2" s="1"/>
  <c r="AX128" i="2" s="1"/>
  <c r="AY125" i="2"/>
  <c r="BU157" i="2"/>
  <c r="BV89" i="2"/>
  <c r="BV160" i="2"/>
  <c r="BV161" i="2" s="1"/>
  <c r="BW160" i="2"/>
  <c r="BW161" i="2" s="1"/>
  <c r="BW89" i="2"/>
  <c r="AW151" i="2"/>
  <c r="BX17" i="2"/>
  <c r="C57" i="5" l="1"/>
  <c r="D57" i="5" s="1"/>
  <c r="E57" i="5" s="1"/>
  <c r="B58" i="5"/>
  <c r="BZ15" i="2"/>
  <c r="F51" i="5"/>
  <c r="G51" i="5" s="1"/>
  <c r="I50" i="5"/>
  <c r="H50" i="5"/>
  <c r="C57" i="4"/>
  <c r="D57" i="4" s="1"/>
  <c r="E57" i="4" s="1"/>
  <c r="B58" i="4"/>
  <c r="BY13" i="2"/>
  <c r="BZ11" i="2"/>
  <c r="F51" i="4"/>
  <c r="G51" i="4" s="1"/>
  <c r="I50" i="4"/>
  <c r="H50" i="4"/>
  <c r="C57" i="3"/>
  <c r="D57" i="3" s="1"/>
  <c r="E57" i="3" s="1"/>
  <c r="B58" i="3"/>
  <c r="BX19" i="2"/>
  <c r="BY162" i="2"/>
  <c r="BY9" i="2"/>
  <c r="BY156" i="2"/>
  <c r="BZ7" i="2"/>
  <c r="F51" i="3"/>
  <c r="G51" i="3" s="1"/>
  <c r="I50" i="3"/>
  <c r="H50" i="3"/>
  <c r="BX25" i="2"/>
  <c r="BW26" i="2"/>
  <c r="BW118" i="2" s="1"/>
  <c r="AX149" i="2"/>
  <c r="AX151" i="2" s="1"/>
  <c r="AY147" i="2"/>
  <c r="AY149" i="2" s="1"/>
  <c r="AY126" i="2"/>
  <c r="AY115" i="2" s="1"/>
  <c r="BB125" i="2"/>
  <c r="BV157" i="2"/>
  <c r="BW157" i="2"/>
  <c r="BY17" i="2"/>
  <c r="C58" i="5" l="1"/>
  <c r="D58" i="5" s="1"/>
  <c r="E58" i="5" s="1"/>
  <c r="B59" i="5"/>
  <c r="CA15" i="2"/>
  <c r="F52" i="5"/>
  <c r="G52" i="5" s="1"/>
  <c r="I51" i="5"/>
  <c r="H51" i="5"/>
  <c r="C58" i="4"/>
  <c r="D58" i="4" s="1"/>
  <c r="E58" i="4" s="1"/>
  <c r="B59" i="4"/>
  <c r="BY19" i="2"/>
  <c r="CA11" i="2"/>
  <c r="F52" i="4"/>
  <c r="G52" i="4" s="1"/>
  <c r="I51" i="4"/>
  <c r="H51" i="4"/>
  <c r="C58" i="3"/>
  <c r="D58" i="3" s="1"/>
  <c r="E58" i="3" s="1"/>
  <c r="B59" i="3"/>
  <c r="BX160" i="2"/>
  <c r="BX161" i="2" s="1"/>
  <c r="BX89" i="2"/>
  <c r="BZ162" i="2"/>
  <c r="BZ9" i="2"/>
  <c r="BZ156" i="2"/>
  <c r="CA7" i="2"/>
  <c r="F52" i="3"/>
  <c r="G52" i="3" s="1"/>
  <c r="I51" i="3"/>
  <c r="H51" i="3"/>
  <c r="BY25" i="2"/>
  <c r="BX26" i="2"/>
  <c r="BX118" i="2" s="1"/>
  <c r="BB148" i="2"/>
  <c r="BB149" i="2" s="1"/>
  <c r="AY119" i="2"/>
  <c r="AY128" i="2" s="1"/>
  <c r="BB126" i="2"/>
  <c r="BB115" i="2" s="1"/>
  <c r="BC125" i="2"/>
  <c r="AY151" i="2"/>
  <c r="BZ17" i="2"/>
  <c r="BZ13" i="2"/>
  <c r="BZ19" i="2" s="1"/>
  <c r="C59" i="5" l="1"/>
  <c r="D59" i="5" s="1"/>
  <c r="E59" i="5" s="1"/>
  <c r="B60" i="5"/>
  <c r="CB15" i="2"/>
  <c r="CB17" i="2" s="1"/>
  <c r="F53" i="5"/>
  <c r="G53" i="5" s="1"/>
  <c r="I52" i="5"/>
  <c r="M52" i="5" s="1"/>
  <c r="D37" i="1" s="1"/>
  <c r="H52" i="5"/>
  <c r="R14" i="2"/>
  <c r="R15" i="2" s="1"/>
  <c r="C59" i="4"/>
  <c r="D59" i="4" s="1"/>
  <c r="E59" i="4" s="1"/>
  <c r="B60" i="4"/>
  <c r="BY89" i="2"/>
  <c r="BY160" i="2"/>
  <c r="BY161" i="2" s="1"/>
  <c r="CB11" i="2"/>
  <c r="F53" i="4"/>
  <c r="G53" i="4" s="1"/>
  <c r="I52" i="4"/>
  <c r="M52" i="4" s="1"/>
  <c r="C37" i="1" s="1"/>
  <c r="H52" i="4"/>
  <c r="R10" i="2"/>
  <c r="R11" i="2" s="1"/>
  <c r="C59" i="3"/>
  <c r="D59" i="3" s="1"/>
  <c r="E59" i="3" s="1"/>
  <c r="B60" i="3"/>
  <c r="BX157" i="2"/>
  <c r="CA162" i="2"/>
  <c r="CA9" i="2"/>
  <c r="CA156" i="2"/>
  <c r="CB7" i="2"/>
  <c r="CC7" i="2" s="1"/>
  <c r="F53" i="3"/>
  <c r="G53" i="3" s="1"/>
  <c r="I52" i="3"/>
  <c r="M52" i="3" s="1"/>
  <c r="B37" i="1" s="1"/>
  <c r="E37" i="1" s="1"/>
  <c r="H52" i="3"/>
  <c r="F49" i="2" s="1"/>
  <c r="F50" i="2" s="1"/>
  <c r="R6" i="2"/>
  <c r="R7" i="2" s="1"/>
  <c r="BZ25" i="2"/>
  <c r="BY26" i="2"/>
  <c r="BY118" i="2" s="1"/>
  <c r="BC148" i="2"/>
  <c r="BC149" i="2" s="1"/>
  <c r="BB119" i="2"/>
  <c r="BB128" i="2" s="1"/>
  <c r="BC126" i="2"/>
  <c r="BC115" i="2" s="1"/>
  <c r="BD125" i="2"/>
  <c r="BZ89" i="2"/>
  <c r="BZ160" i="2"/>
  <c r="BZ161" i="2" s="1"/>
  <c r="BB151" i="2"/>
  <c r="CA17" i="2"/>
  <c r="CC17" i="2" s="1"/>
  <c r="CC15" i="2"/>
  <c r="CA13" i="2"/>
  <c r="C60" i="5" l="1"/>
  <c r="D60" i="5" s="1"/>
  <c r="E60" i="5" s="1"/>
  <c r="B61" i="5"/>
  <c r="CF15" i="2"/>
  <c r="F54" i="5"/>
  <c r="G54" i="5" s="1"/>
  <c r="I53" i="5"/>
  <c r="H53" i="5"/>
  <c r="C60" i="4"/>
  <c r="D60" i="4" s="1"/>
  <c r="E60" i="4" s="1"/>
  <c r="B61" i="4"/>
  <c r="BY157" i="2"/>
  <c r="CF11" i="2"/>
  <c r="F54" i="4"/>
  <c r="G54" i="4" s="1"/>
  <c r="I53" i="4"/>
  <c r="H53" i="4"/>
  <c r="C60" i="3"/>
  <c r="D60" i="3" s="1"/>
  <c r="E60" i="3" s="1"/>
  <c r="B61" i="3"/>
  <c r="CC156" i="2"/>
  <c r="CB162" i="2"/>
  <c r="CB156" i="2"/>
  <c r="CB9" i="2"/>
  <c r="CC9" i="2" s="1"/>
  <c r="CF7" i="2"/>
  <c r="F54" i="3"/>
  <c r="G54" i="3" s="1"/>
  <c r="I53" i="3"/>
  <c r="H53" i="3"/>
  <c r="CC61" i="2"/>
  <c r="F47" i="2"/>
  <c r="CA25" i="2"/>
  <c r="BZ26" i="2"/>
  <c r="BZ118" i="2" s="1"/>
  <c r="BD148" i="2"/>
  <c r="BD149" i="2" s="1"/>
  <c r="BC119" i="2"/>
  <c r="BC128" i="2" s="1"/>
  <c r="BD126" i="2"/>
  <c r="BD115" i="2" s="1"/>
  <c r="BE125" i="2"/>
  <c r="BZ157" i="2"/>
  <c r="CD17" i="2"/>
  <c r="CA19" i="2"/>
  <c r="CC13" i="2"/>
  <c r="CD13" i="2" s="1"/>
  <c r="R18" i="2"/>
  <c r="BC151" i="2"/>
  <c r="CB13" i="2"/>
  <c r="CC11" i="2"/>
  <c r="CC162" i="2" s="1"/>
  <c r="C61" i="5" l="1"/>
  <c r="D61" i="5" s="1"/>
  <c r="E61" i="5" s="1"/>
  <c r="B62" i="5"/>
  <c r="CF17" i="2"/>
  <c r="CG15" i="2"/>
  <c r="F55" i="5"/>
  <c r="G55" i="5" s="1"/>
  <c r="I54" i="5"/>
  <c r="H54" i="5"/>
  <c r="C61" i="4"/>
  <c r="D61" i="4" s="1"/>
  <c r="E61" i="4" s="1"/>
  <c r="B62" i="4"/>
  <c r="CF13" i="2"/>
  <c r="CG11" i="2"/>
  <c r="F55" i="4"/>
  <c r="G55" i="4" s="1"/>
  <c r="I54" i="4"/>
  <c r="H54" i="4"/>
  <c r="C61" i="3"/>
  <c r="D61" i="3" s="1"/>
  <c r="E61" i="3" s="1"/>
  <c r="B62" i="3"/>
  <c r="CF162" i="2"/>
  <c r="CF9" i="2"/>
  <c r="CF156" i="2"/>
  <c r="CG7" i="2"/>
  <c r="F55" i="3"/>
  <c r="G55" i="3" s="1"/>
  <c r="I54" i="3"/>
  <c r="H54" i="3"/>
  <c r="BT61" i="2"/>
  <c r="BT86" i="2" s="1"/>
  <c r="BT122" i="2" s="1"/>
  <c r="BX61" i="2"/>
  <c r="BX86" i="2" s="1"/>
  <c r="BX122" i="2" s="1"/>
  <c r="CB61" i="2"/>
  <c r="CB86" i="2" s="1"/>
  <c r="CB122" i="2" s="1"/>
  <c r="BU61" i="2"/>
  <c r="BU86" i="2" s="1"/>
  <c r="BU122" i="2" s="1"/>
  <c r="BZ61" i="2"/>
  <c r="BZ86" i="2" s="1"/>
  <c r="BZ122" i="2" s="1"/>
  <c r="BS61" i="2"/>
  <c r="BS86" i="2" s="1"/>
  <c r="BS122" i="2" s="1"/>
  <c r="BW61" i="2"/>
  <c r="BW86" i="2" s="1"/>
  <c r="BW122" i="2" s="1"/>
  <c r="CA61" i="2"/>
  <c r="CA86" i="2" s="1"/>
  <c r="CA122" i="2" s="1"/>
  <c r="BQ61" i="2"/>
  <c r="BQ86" i="2" s="1"/>
  <c r="BR61" i="2"/>
  <c r="BR86" i="2" s="1"/>
  <c r="BR122" i="2" s="1"/>
  <c r="BV61" i="2"/>
  <c r="BV86" i="2" s="1"/>
  <c r="BV122" i="2" s="1"/>
  <c r="BY61" i="2"/>
  <c r="BY86" i="2" s="1"/>
  <c r="BY122" i="2" s="1"/>
  <c r="F73" i="2"/>
  <c r="CC59" i="2"/>
  <c r="CB25" i="2"/>
  <c r="CA26" i="2"/>
  <c r="CA118" i="2" s="1"/>
  <c r="BE148" i="2"/>
  <c r="BE149" i="2" s="1"/>
  <c r="BD119" i="2"/>
  <c r="BD128" i="2" s="1"/>
  <c r="BE126" i="2"/>
  <c r="BE115" i="2" s="1"/>
  <c r="BF125" i="2"/>
  <c r="CA89" i="2"/>
  <c r="CA160" i="2"/>
  <c r="CA161" i="2" s="1"/>
  <c r="BD151" i="2"/>
  <c r="CB19" i="2"/>
  <c r="CD9" i="2"/>
  <c r="CC19" i="2"/>
  <c r="CC160" i="2" s="1"/>
  <c r="CC161" i="2" s="1"/>
  <c r="C62" i="5" l="1"/>
  <c r="D62" i="5" s="1"/>
  <c r="E62" i="5" s="1"/>
  <c r="B63" i="5"/>
  <c r="CF19" i="2"/>
  <c r="CH15" i="2"/>
  <c r="F56" i="5"/>
  <c r="G56" i="5" s="1"/>
  <c r="I55" i="5"/>
  <c r="H55" i="5"/>
  <c r="C62" i="4"/>
  <c r="D62" i="4" s="1"/>
  <c r="E62" i="4" s="1"/>
  <c r="B63" i="4"/>
  <c r="CH11" i="2"/>
  <c r="F56" i="4"/>
  <c r="G56" i="4" s="1"/>
  <c r="I55" i="4"/>
  <c r="H55" i="4"/>
  <c r="C62" i="3"/>
  <c r="D62" i="3" s="1"/>
  <c r="E62" i="3" s="1"/>
  <c r="B63" i="3"/>
  <c r="CG162" i="2"/>
  <c r="CG156" i="2"/>
  <c r="CG9" i="2"/>
  <c r="CH7" i="2"/>
  <c r="F56" i="3"/>
  <c r="G56" i="3" s="1"/>
  <c r="I55" i="3"/>
  <c r="H55" i="3"/>
  <c r="BT138" i="2"/>
  <c r="BX138" i="2"/>
  <c r="CB138" i="2"/>
  <c r="CC122" i="2"/>
  <c r="BU138" i="2"/>
  <c r="BZ138" i="2"/>
  <c r="BS138" i="2"/>
  <c r="BW138" i="2"/>
  <c r="CA138" i="2"/>
  <c r="CC86" i="2"/>
  <c r="BQ122" i="2"/>
  <c r="BR138" i="2"/>
  <c r="BV138" i="2"/>
  <c r="BY138" i="2"/>
  <c r="CC84" i="2"/>
  <c r="E44" i="1"/>
  <c r="BQ59" i="2"/>
  <c r="BR59" i="2"/>
  <c r="BS59" i="2"/>
  <c r="BT59" i="2"/>
  <c r="BU59" i="2"/>
  <c r="BV59" i="2"/>
  <c r="BW59" i="2"/>
  <c r="BX59" i="2"/>
  <c r="BY59" i="2"/>
  <c r="BZ59" i="2"/>
  <c r="CA59" i="2"/>
  <c r="CB59" i="2"/>
  <c r="CC25" i="2"/>
  <c r="CF25" i="2" s="1"/>
  <c r="CB26" i="2"/>
  <c r="BE119" i="2"/>
  <c r="BE128" i="2" s="1"/>
  <c r="BF148" i="2"/>
  <c r="BF149" i="2" s="1"/>
  <c r="BF126" i="2"/>
  <c r="BF115" i="2" s="1"/>
  <c r="BG125" i="2"/>
  <c r="CA157" i="2"/>
  <c r="CB160" i="2"/>
  <c r="CB161" i="2" s="1"/>
  <c r="CB89" i="2"/>
  <c r="CC89" i="2" s="1"/>
  <c r="CC157" i="2" s="1"/>
  <c r="BE151" i="2"/>
  <c r="CG17" i="2"/>
  <c r="CG13" i="2"/>
  <c r="C63" i="5" l="1"/>
  <c r="D63" i="5" s="1"/>
  <c r="E63" i="5" s="1"/>
  <c r="B64" i="5"/>
  <c r="C64" i="5" s="1"/>
  <c r="D64" i="5" s="1"/>
  <c r="E64" i="5" s="1"/>
  <c r="CF89" i="2"/>
  <c r="CF160" i="2"/>
  <c r="CF161" i="2" s="1"/>
  <c r="CI15" i="2"/>
  <c r="F57" i="5"/>
  <c r="G57" i="5" s="1"/>
  <c r="I56" i="5"/>
  <c r="H56" i="5"/>
  <c r="C63" i="4"/>
  <c r="D63" i="4" s="1"/>
  <c r="E63" i="4" s="1"/>
  <c r="B64" i="4"/>
  <c r="C64" i="4" s="1"/>
  <c r="D64" i="4" s="1"/>
  <c r="E64" i="4" s="1"/>
  <c r="CI11" i="2"/>
  <c r="F57" i="4"/>
  <c r="G57" i="4" s="1"/>
  <c r="I56" i="4"/>
  <c r="H56" i="4"/>
  <c r="C63" i="3"/>
  <c r="D63" i="3" s="1"/>
  <c r="E63" i="3" s="1"/>
  <c r="B64" i="3"/>
  <c r="C64" i="3" s="1"/>
  <c r="D64" i="3" s="1"/>
  <c r="E64" i="3" s="1"/>
  <c r="CH162" i="2"/>
  <c r="CH9" i="2"/>
  <c r="CH156" i="2"/>
  <c r="CI7" i="2"/>
  <c r="F57" i="3"/>
  <c r="G57" i="3" s="1"/>
  <c r="I56" i="3"/>
  <c r="H56" i="3"/>
  <c r="BQ138" i="2"/>
  <c r="CC138" i="2" s="1"/>
  <c r="BQ84" i="2"/>
  <c r="BQ90" i="2"/>
  <c r="BR84" i="2"/>
  <c r="BR90" i="2"/>
  <c r="BS84" i="2"/>
  <c r="BS90" i="2"/>
  <c r="BT84" i="2"/>
  <c r="BT90" i="2"/>
  <c r="BU84" i="2"/>
  <c r="BU90" i="2"/>
  <c r="BV84" i="2"/>
  <c r="BV90" i="2"/>
  <c r="BW84" i="2"/>
  <c r="BW90" i="2"/>
  <c r="BX84" i="2"/>
  <c r="BX90" i="2"/>
  <c r="BY84" i="2"/>
  <c r="BY90" i="2"/>
  <c r="BZ84" i="2"/>
  <c r="BZ90" i="2"/>
  <c r="CA84" i="2"/>
  <c r="CA90" i="2"/>
  <c r="CB84" i="2"/>
  <c r="CB90" i="2"/>
  <c r="CG25" i="2"/>
  <c r="CF26" i="2"/>
  <c r="CF118" i="2" s="1"/>
  <c r="CC26" i="2"/>
  <c r="CB118" i="2"/>
  <c r="CC118" i="2" s="1"/>
  <c r="BG148" i="2"/>
  <c r="BG149" i="2" s="1"/>
  <c r="BF119" i="2"/>
  <c r="BF128" i="2" s="1"/>
  <c r="BG126" i="2"/>
  <c r="BG115" i="2" s="1"/>
  <c r="BH125" i="2"/>
  <c r="CB157" i="2"/>
  <c r="CB91" i="2"/>
  <c r="CB107" i="2" s="1"/>
  <c r="CG19" i="2"/>
  <c r="BF151" i="2"/>
  <c r="CH17" i="2"/>
  <c r="CH13" i="2"/>
  <c r="CF157" i="2" l="1"/>
  <c r="CJ15" i="2"/>
  <c r="F58" i="5"/>
  <c r="G58" i="5" s="1"/>
  <c r="I57" i="5"/>
  <c r="H57" i="5"/>
  <c r="CJ11" i="2"/>
  <c r="CJ13" i="2" s="1"/>
  <c r="F58" i="4"/>
  <c r="G58" i="4" s="1"/>
  <c r="I57" i="4"/>
  <c r="H57" i="4"/>
  <c r="CI162" i="2"/>
  <c r="CI9" i="2"/>
  <c r="CI156" i="2"/>
  <c r="CJ7" i="2"/>
  <c r="F58" i="3"/>
  <c r="G58" i="3" s="1"/>
  <c r="I57" i="3"/>
  <c r="H57" i="3"/>
  <c r="BQ91" i="2"/>
  <c r="CC90" i="2"/>
  <c r="BQ155" i="2"/>
  <c r="BQ158" i="2"/>
  <c r="BR91" i="2"/>
  <c r="BR107" i="2" s="1"/>
  <c r="BR155" i="2"/>
  <c r="BR158" i="2"/>
  <c r="BS91" i="2"/>
  <c r="BS107" i="2" s="1"/>
  <c r="BS155" i="2"/>
  <c r="BS158" i="2"/>
  <c r="BT91" i="2"/>
  <c r="BT107" i="2" s="1"/>
  <c r="BT155" i="2"/>
  <c r="BT158" i="2"/>
  <c r="BU91" i="2"/>
  <c r="BU107" i="2" s="1"/>
  <c r="BU155" i="2"/>
  <c r="BU158" i="2"/>
  <c r="BV91" i="2"/>
  <c r="BV107" i="2" s="1"/>
  <c r="BV155" i="2"/>
  <c r="BV158" i="2"/>
  <c r="BW91" i="2"/>
  <c r="BW107" i="2" s="1"/>
  <c r="BW158" i="2"/>
  <c r="BW155" i="2"/>
  <c r="BX91" i="2"/>
  <c r="BX107" i="2" s="1"/>
  <c r="BX155" i="2"/>
  <c r="BX158" i="2"/>
  <c r="BY91" i="2"/>
  <c r="BY107" i="2" s="1"/>
  <c r="BY155" i="2"/>
  <c r="BY158" i="2"/>
  <c r="BZ91" i="2"/>
  <c r="BZ107" i="2" s="1"/>
  <c r="BZ155" i="2"/>
  <c r="BZ158" i="2"/>
  <c r="CA91" i="2"/>
  <c r="CA107" i="2" s="1"/>
  <c r="CA155" i="2"/>
  <c r="CA158" i="2"/>
  <c r="CB155" i="2"/>
  <c r="CB158" i="2"/>
  <c r="CH25" i="2"/>
  <c r="CG26" i="2"/>
  <c r="CG118" i="2" s="1"/>
  <c r="BG119" i="2"/>
  <c r="BG128" i="2" s="1"/>
  <c r="BH148" i="2"/>
  <c r="BH149" i="2" s="1"/>
  <c r="BH126" i="2"/>
  <c r="BH115" i="2" s="1"/>
  <c r="BI125" i="2"/>
  <c r="CB108" i="2"/>
  <c r="CB109" i="2" s="1"/>
  <c r="CG89" i="2"/>
  <c r="CG160" i="2"/>
  <c r="CG161" i="2" s="1"/>
  <c r="BG151" i="2"/>
  <c r="CH19" i="2"/>
  <c r="CI17" i="2"/>
  <c r="CI13" i="2"/>
  <c r="CK15" i="2" l="1"/>
  <c r="CK17" i="2" s="1"/>
  <c r="F59" i="5"/>
  <c r="G59" i="5" s="1"/>
  <c r="I58" i="5"/>
  <c r="H58" i="5"/>
  <c r="CK11" i="2"/>
  <c r="F59" i="4"/>
  <c r="G59" i="4" s="1"/>
  <c r="I58" i="4"/>
  <c r="H58" i="4"/>
  <c r="CJ162" i="2"/>
  <c r="CJ9" i="2"/>
  <c r="CJ156" i="2"/>
  <c r="CK7" i="2"/>
  <c r="F59" i="3"/>
  <c r="G59" i="3" s="1"/>
  <c r="I58" i="3"/>
  <c r="H58" i="3"/>
  <c r="BQ107" i="2"/>
  <c r="CC91" i="2"/>
  <c r="CC158" i="2"/>
  <c r="CC155" i="2"/>
  <c r="BR108" i="2"/>
  <c r="BR109" i="2" s="1"/>
  <c r="BS108" i="2"/>
  <c r="BS109" i="2"/>
  <c r="BT108" i="2"/>
  <c r="BT109" i="2"/>
  <c r="BU108" i="2"/>
  <c r="BU109" i="2" s="1"/>
  <c r="BV108" i="2"/>
  <c r="BV109" i="2" s="1"/>
  <c r="BW108" i="2"/>
  <c r="BW109" i="2" s="1"/>
  <c r="BX108" i="2"/>
  <c r="BX109" i="2" s="1"/>
  <c r="BY108" i="2"/>
  <c r="BY109" i="2"/>
  <c r="BZ108" i="2"/>
  <c r="BZ109" i="2"/>
  <c r="CA108" i="2"/>
  <c r="CA109" i="2"/>
  <c r="CI25" i="2"/>
  <c r="CH26" i="2"/>
  <c r="CH118" i="2" s="1"/>
  <c r="BI148" i="2"/>
  <c r="BI149" i="2" s="1"/>
  <c r="BH119" i="2"/>
  <c r="BH128" i="2" s="1"/>
  <c r="BI126" i="2"/>
  <c r="BI115" i="2" s="1"/>
  <c r="BJ125" i="2"/>
  <c r="CB159" i="2"/>
  <c r="CB134" i="2"/>
  <c r="CB140" i="2" s="1"/>
  <c r="CB147" i="2" s="1"/>
  <c r="CG157" i="2"/>
  <c r="CH89" i="2"/>
  <c r="CH160" i="2"/>
  <c r="CH161" i="2" s="1"/>
  <c r="CI19" i="2"/>
  <c r="BH151" i="2"/>
  <c r="CJ17" i="2"/>
  <c r="CL15" i="2" l="1"/>
  <c r="F60" i="5"/>
  <c r="G60" i="5" s="1"/>
  <c r="I59" i="5"/>
  <c r="H59" i="5"/>
  <c r="CK13" i="2"/>
  <c r="CK19" i="2" s="1"/>
  <c r="CL11" i="2"/>
  <c r="F60" i="4"/>
  <c r="G60" i="4" s="1"/>
  <c r="I59" i="4"/>
  <c r="H59" i="4"/>
  <c r="CJ19" i="2"/>
  <c r="CK162" i="2"/>
  <c r="CK156" i="2"/>
  <c r="CK9" i="2"/>
  <c r="CL7" i="2"/>
  <c r="F60" i="3"/>
  <c r="G60" i="3" s="1"/>
  <c r="I59" i="3"/>
  <c r="H59" i="3"/>
  <c r="CC107" i="2"/>
  <c r="BQ108" i="2"/>
  <c r="CC108" i="2" s="1"/>
  <c r="BQ109" i="2"/>
  <c r="BR159" i="2"/>
  <c r="BR134" i="2"/>
  <c r="BR140" i="2" s="1"/>
  <c r="BR147" i="2" s="1"/>
  <c r="BS159" i="2"/>
  <c r="BS134" i="2"/>
  <c r="BS140" i="2" s="1"/>
  <c r="BS147" i="2" s="1"/>
  <c r="BT134" i="2"/>
  <c r="BT140" i="2" s="1"/>
  <c r="BT147" i="2" s="1"/>
  <c r="BT159" i="2"/>
  <c r="BU159" i="2"/>
  <c r="BU134" i="2"/>
  <c r="BU140" i="2" s="1"/>
  <c r="BU147" i="2" s="1"/>
  <c r="BV134" i="2"/>
  <c r="BV140" i="2" s="1"/>
  <c r="BV147" i="2" s="1"/>
  <c r="BV159" i="2"/>
  <c r="BW134" i="2"/>
  <c r="BW140" i="2" s="1"/>
  <c r="BW147" i="2" s="1"/>
  <c r="BW159" i="2"/>
  <c r="BX159" i="2"/>
  <c r="BX134" i="2"/>
  <c r="BX140" i="2" s="1"/>
  <c r="BX147" i="2" s="1"/>
  <c r="BY134" i="2"/>
  <c r="BY140" i="2" s="1"/>
  <c r="BY147" i="2" s="1"/>
  <c r="BY159" i="2"/>
  <c r="BZ159" i="2"/>
  <c r="BZ134" i="2"/>
  <c r="BZ140" i="2" s="1"/>
  <c r="BZ147" i="2" s="1"/>
  <c r="CA134" i="2"/>
  <c r="CA140" i="2" s="1"/>
  <c r="CA147" i="2" s="1"/>
  <c r="CA159" i="2"/>
  <c r="CJ25" i="2"/>
  <c r="CI26" i="2"/>
  <c r="CI118" i="2" s="1"/>
  <c r="BI119" i="2"/>
  <c r="BI128" i="2" s="1"/>
  <c r="BJ148" i="2"/>
  <c r="BJ149" i="2" s="1"/>
  <c r="BJ126" i="2"/>
  <c r="BJ115" i="2" s="1"/>
  <c r="BK125" i="2"/>
  <c r="CH157" i="2"/>
  <c r="CI160" i="2"/>
  <c r="CI161" i="2" s="1"/>
  <c r="CI89" i="2"/>
  <c r="BI151" i="2"/>
  <c r="CK160" i="2" l="1"/>
  <c r="CK161" i="2" s="1"/>
  <c r="CK89" i="2"/>
  <c r="CL17" i="2"/>
  <c r="CM15" i="2"/>
  <c r="F61" i="5"/>
  <c r="G61" i="5" s="1"/>
  <c r="I60" i="5"/>
  <c r="H60" i="5"/>
  <c r="CM11" i="2"/>
  <c r="F61" i="4"/>
  <c r="G61" i="4" s="1"/>
  <c r="I60" i="4"/>
  <c r="H60" i="4"/>
  <c r="CJ160" i="2"/>
  <c r="CJ161" i="2" s="1"/>
  <c r="CJ89" i="2"/>
  <c r="CL162" i="2"/>
  <c r="CL9" i="2"/>
  <c r="CL156" i="2"/>
  <c r="CM7" i="2"/>
  <c r="F61" i="3"/>
  <c r="G61" i="3" s="1"/>
  <c r="I60" i="3"/>
  <c r="H60" i="3"/>
  <c r="BQ134" i="2"/>
  <c r="BQ159" i="2"/>
  <c r="CK25" i="2"/>
  <c r="CJ26" i="2"/>
  <c r="CJ118" i="2" s="1"/>
  <c r="BK148" i="2"/>
  <c r="BK149" i="2" s="1"/>
  <c r="BJ119" i="2"/>
  <c r="BJ128" i="2" s="1"/>
  <c r="BK126" i="2"/>
  <c r="BK115" i="2" s="1"/>
  <c r="BL125" i="2"/>
  <c r="CI157" i="2"/>
  <c r="CC109" i="2"/>
  <c r="CC159" i="2" s="1"/>
  <c r="BJ151" i="2"/>
  <c r="CL13" i="2"/>
  <c r="CK157" i="2" l="1"/>
  <c r="CL19" i="2"/>
  <c r="CN15" i="2"/>
  <c r="F62" i="5"/>
  <c r="G62" i="5" s="1"/>
  <c r="I61" i="5"/>
  <c r="H61" i="5"/>
  <c r="CN11" i="2"/>
  <c r="F62" i="4"/>
  <c r="G62" i="4" s="1"/>
  <c r="I61" i="4"/>
  <c r="H61" i="4"/>
  <c r="CJ157" i="2"/>
  <c r="CM162" i="2"/>
  <c r="CM156" i="2"/>
  <c r="CM9" i="2"/>
  <c r="CN7" i="2"/>
  <c r="F62" i="3"/>
  <c r="G62" i="3" s="1"/>
  <c r="I61" i="3"/>
  <c r="H61" i="3"/>
  <c r="CC134" i="2"/>
  <c r="CC140" i="2" s="1"/>
  <c r="BQ140" i="2"/>
  <c r="BQ147" i="2" s="1"/>
  <c r="CL25" i="2"/>
  <c r="CK26" i="2"/>
  <c r="CK118" i="2" s="1"/>
  <c r="BK119" i="2"/>
  <c r="BK128" i="2" s="1"/>
  <c r="BL148" i="2"/>
  <c r="BL149" i="2" s="1"/>
  <c r="BL126" i="2"/>
  <c r="BL115" i="2" s="1"/>
  <c r="BM125" i="2"/>
  <c r="BK151" i="2"/>
  <c r="CM17" i="2"/>
  <c r="CM13" i="2"/>
  <c r="CL160" i="2" l="1"/>
  <c r="CL161" i="2" s="1"/>
  <c r="CL89" i="2"/>
  <c r="CO15" i="2"/>
  <c r="F63" i="5"/>
  <c r="G63" i="5" s="1"/>
  <c r="I62" i="5"/>
  <c r="H62" i="5"/>
  <c r="CO11" i="2"/>
  <c r="F63" i="4"/>
  <c r="G63" i="4" s="1"/>
  <c r="I62" i="4"/>
  <c r="H62" i="4"/>
  <c r="CN162" i="2"/>
  <c r="CN9" i="2"/>
  <c r="CN156" i="2"/>
  <c r="CO7" i="2"/>
  <c r="F63" i="3"/>
  <c r="G63" i="3" s="1"/>
  <c r="I62" i="3"/>
  <c r="H62" i="3"/>
  <c r="CM25" i="2"/>
  <c r="CL26" i="2"/>
  <c r="CL118" i="2" s="1"/>
  <c r="BL119" i="2"/>
  <c r="BL128" i="2" s="1"/>
  <c r="BM148" i="2"/>
  <c r="BM126" i="2"/>
  <c r="BM115" i="2" s="1"/>
  <c r="BM119" i="2" s="1"/>
  <c r="BM128" i="2" s="1"/>
  <c r="BN125" i="2"/>
  <c r="CM19" i="2"/>
  <c r="BL151" i="2"/>
  <c r="CN17" i="2"/>
  <c r="CN13" i="2"/>
  <c r="CL157" i="2" l="1"/>
  <c r="CP15" i="2"/>
  <c r="F64" i="5"/>
  <c r="G64" i="5" s="1"/>
  <c r="I63" i="5"/>
  <c r="H63" i="5"/>
  <c r="CP11" i="2"/>
  <c r="F64" i="4"/>
  <c r="G64" i="4" s="1"/>
  <c r="I63" i="4"/>
  <c r="H63" i="4"/>
  <c r="CO162" i="2"/>
  <c r="CO156" i="2"/>
  <c r="CO9" i="2"/>
  <c r="CP7" i="2"/>
  <c r="F64" i="3"/>
  <c r="G64" i="3" s="1"/>
  <c r="I63" i="3"/>
  <c r="H63" i="3"/>
  <c r="CN25" i="2"/>
  <c r="CM26" i="2"/>
  <c r="CM118" i="2" s="1"/>
  <c r="BM149" i="2"/>
  <c r="BM151" i="2" s="1"/>
  <c r="BN147" i="2"/>
  <c r="BN149" i="2" s="1"/>
  <c r="BN126" i="2"/>
  <c r="BN115" i="2" s="1"/>
  <c r="BQ125" i="2"/>
  <c r="CM160" i="2"/>
  <c r="CM161" i="2" s="1"/>
  <c r="CM89" i="2"/>
  <c r="CN19" i="2"/>
  <c r="CO17" i="2"/>
  <c r="CO13" i="2"/>
  <c r="CQ15" i="2" l="1"/>
  <c r="I64" i="5"/>
  <c r="N64" i="5" s="1"/>
  <c r="D38" i="1" s="1"/>
  <c r="H64" i="5"/>
  <c r="S14" i="2"/>
  <c r="S15" i="2" s="1"/>
  <c r="S18" i="2" s="1"/>
  <c r="CQ11" i="2"/>
  <c r="I64" i="4"/>
  <c r="N64" i="4" s="1"/>
  <c r="C38" i="1" s="1"/>
  <c r="H64" i="4"/>
  <c r="S10" i="2"/>
  <c r="S11" i="2" s="1"/>
  <c r="CP162" i="2"/>
  <c r="CP9" i="2"/>
  <c r="CP156" i="2"/>
  <c r="S6" i="2"/>
  <c r="S7" i="2" s="1"/>
  <c r="CQ7" i="2"/>
  <c r="CR7" i="2" s="1"/>
  <c r="I64" i="3"/>
  <c r="N64" i="3" s="1"/>
  <c r="B38" i="1" s="1"/>
  <c r="H64" i="3"/>
  <c r="CO25" i="2"/>
  <c r="CN26" i="2"/>
  <c r="CN118" i="2" s="1"/>
  <c r="BQ148" i="2"/>
  <c r="BQ149" i="2" s="1"/>
  <c r="BQ151" i="2" s="1"/>
  <c r="BN119" i="2"/>
  <c r="BN128" i="2" s="1"/>
  <c r="BQ126" i="2"/>
  <c r="BQ115" i="2" s="1"/>
  <c r="BR125" i="2"/>
  <c r="CM157" i="2"/>
  <c r="CN89" i="2"/>
  <c r="CN160" i="2"/>
  <c r="CN161" i="2" s="1"/>
  <c r="BN151" i="2"/>
  <c r="CO19" i="2"/>
  <c r="CP17" i="2"/>
  <c r="CP13" i="2"/>
  <c r="CP19" i="2" s="1"/>
  <c r="CR156" i="2" l="1"/>
  <c r="CR162" i="2"/>
  <c r="AJ164" i="2" s="1"/>
  <c r="CQ162" i="2"/>
  <c r="CQ156" i="2"/>
  <c r="CQ9" i="2"/>
  <c r="CR9" i="2" s="1"/>
  <c r="CS9" i="2" s="1"/>
  <c r="CP25" i="2"/>
  <c r="CO26" i="2"/>
  <c r="CO118" i="2" s="1"/>
  <c r="BR148" i="2"/>
  <c r="BR149" i="2" s="1"/>
  <c r="BQ119" i="2"/>
  <c r="BQ128" i="2" s="1"/>
  <c r="BR126" i="2"/>
  <c r="BR115" i="2" s="1"/>
  <c r="BS125" i="2"/>
  <c r="CN157" i="2"/>
  <c r="CO160" i="2"/>
  <c r="CO161" i="2" s="1"/>
  <c r="CO89" i="2"/>
  <c r="CP160" i="2"/>
  <c r="CP161" i="2" s="1"/>
  <c r="CP89" i="2"/>
  <c r="E38" i="1"/>
  <c r="G49" i="2"/>
  <c r="G50" i="2" s="1"/>
  <c r="CQ17" i="2"/>
  <c r="CR17" i="2" s="1"/>
  <c r="CR15" i="2"/>
  <c r="CQ13" i="2"/>
  <c r="CR11" i="2"/>
  <c r="CQ25" i="2" l="1"/>
  <c r="CP26" i="2"/>
  <c r="CP118" i="2" s="1"/>
  <c r="BS148" i="2"/>
  <c r="BS149" i="2" s="1"/>
  <c r="BR119" i="2"/>
  <c r="BR128" i="2" s="1"/>
  <c r="BS126" i="2"/>
  <c r="BS115" i="2" s="1"/>
  <c r="BT125" i="2"/>
  <c r="CO157" i="2"/>
  <c r="CP157" i="2"/>
  <c r="G47" i="2"/>
  <c r="CR61" i="2"/>
  <c r="CS17" i="2"/>
  <c r="CR19" i="2"/>
  <c r="CR160" i="2" s="1"/>
  <c r="CR161" i="2" s="1"/>
  <c r="CQ19" i="2"/>
  <c r="CR13" i="2"/>
  <c r="CS13" i="2" s="1"/>
  <c r="BR151" i="2"/>
  <c r="CR25" i="2" l="1"/>
  <c r="CQ26" i="2"/>
  <c r="BS119" i="2"/>
  <c r="BS128" i="2" s="1"/>
  <c r="BT148" i="2"/>
  <c r="BT149" i="2" s="1"/>
  <c r="BT151" i="2" s="1"/>
  <c r="BT126" i="2"/>
  <c r="BT115" i="2" s="1"/>
  <c r="BU125" i="2"/>
  <c r="G73" i="2"/>
  <c r="CR59" i="2"/>
  <c r="CI61" i="2"/>
  <c r="CI86" i="2" s="1"/>
  <c r="CI122" i="2" s="1"/>
  <c r="CL61" i="2"/>
  <c r="CL86" i="2" s="1"/>
  <c r="CL122" i="2" s="1"/>
  <c r="CP61" i="2"/>
  <c r="CP86" i="2" s="1"/>
  <c r="CP122" i="2" s="1"/>
  <c r="CH61" i="2"/>
  <c r="CH86" i="2" s="1"/>
  <c r="CH122" i="2" s="1"/>
  <c r="CM61" i="2"/>
  <c r="CM86" i="2" s="1"/>
  <c r="CM122" i="2" s="1"/>
  <c r="CQ61" i="2"/>
  <c r="CQ86" i="2" s="1"/>
  <c r="CQ122" i="2" s="1"/>
  <c r="CF61" i="2"/>
  <c r="CF86" i="2" s="1"/>
  <c r="CK61" i="2"/>
  <c r="CK86" i="2" s="1"/>
  <c r="CK122" i="2" s="1"/>
  <c r="CO61" i="2"/>
  <c r="CO86" i="2" s="1"/>
  <c r="CO122" i="2" s="1"/>
  <c r="CG61" i="2"/>
  <c r="CG86" i="2" s="1"/>
  <c r="CG122" i="2" s="1"/>
  <c r="CJ61" i="2"/>
  <c r="CJ86" i="2" s="1"/>
  <c r="CJ122" i="2" s="1"/>
  <c r="CN61" i="2"/>
  <c r="CN86" i="2" s="1"/>
  <c r="CN122" i="2" s="1"/>
  <c r="CQ160" i="2"/>
  <c r="CQ161" i="2" s="1"/>
  <c r="CQ89" i="2"/>
  <c r="BS151" i="2"/>
  <c r="CR26" i="2" l="1"/>
  <c r="CQ118" i="2"/>
  <c r="CR118" i="2" s="1"/>
  <c r="BU148" i="2"/>
  <c r="BU149" i="2" s="1"/>
  <c r="BT119" i="2"/>
  <c r="BT128" i="2" s="1"/>
  <c r="BU126" i="2"/>
  <c r="BU115" i="2" s="1"/>
  <c r="BV125" i="2"/>
  <c r="E45" i="1"/>
  <c r="CR84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I138" i="2"/>
  <c r="CL138" i="2"/>
  <c r="CP138" i="2"/>
  <c r="CH138" i="2"/>
  <c r="CM138" i="2"/>
  <c r="CQ138" i="2"/>
  <c r="CR122" i="2"/>
  <c r="CR86" i="2"/>
  <c r="CF122" i="2"/>
  <c r="CK138" i="2"/>
  <c r="CO138" i="2"/>
  <c r="CG138" i="2"/>
  <c r="CJ138" i="2"/>
  <c r="CN138" i="2"/>
  <c r="CR89" i="2"/>
  <c r="CR157" i="2" s="1"/>
  <c r="CQ157" i="2"/>
  <c r="BU119" i="2" l="1"/>
  <c r="BU128" i="2" s="1"/>
  <c r="BV148" i="2"/>
  <c r="BV149" i="2" s="1"/>
  <c r="BV126" i="2"/>
  <c r="BV115" i="2" s="1"/>
  <c r="BW125" i="2"/>
  <c r="CF84" i="2"/>
  <c r="CF90" i="2"/>
  <c r="CG84" i="2"/>
  <c r="CG90" i="2"/>
  <c r="CH84" i="2"/>
  <c r="CH90" i="2"/>
  <c r="CI84" i="2"/>
  <c r="CI90" i="2"/>
  <c r="CJ84" i="2"/>
  <c r="CJ90" i="2"/>
  <c r="CK84" i="2"/>
  <c r="CK90" i="2"/>
  <c r="CL84" i="2"/>
  <c r="CL90" i="2"/>
  <c r="CM84" i="2"/>
  <c r="CM90" i="2"/>
  <c r="CN84" i="2"/>
  <c r="CN90" i="2"/>
  <c r="CO84" i="2"/>
  <c r="CO90" i="2"/>
  <c r="CP84" i="2"/>
  <c r="CP90" i="2"/>
  <c r="CQ84" i="2"/>
  <c r="CQ90" i="2"/>
  <c r="CF138" i="2"/>
  <c r="CR138" i="2" s="1"/>
  <c r="BU151" i="2"/>
  <c r="BW148" i="2" l="1"/>
  <c r="BW149" i="2" s="1"/>
  <c r="BV119" i="2"/>
  <c r="BV128" i="2" s="1"/>
  <c r="BW126" i="2"/>
  <c r="BW115" i="2" s="1"/>
  <c r="BX125" i="2"/>
  <c r="CF91" i="2"/>
  <c r="CR90" i="2"/>
  <c r="CF155" i="2"/>
  <c r="CF158" i="2"/>
  <c r="CG91" i="2"/>
  <c r="CG107" i="2" s="1"/>
  <c r="CG155" i="2"/>
  <c r="CG158" i="2"/>
  <c r="CH91" i="2"/>
  <c r="CH107" i="2" s="1"/>
  <c r="CH155" i="2"/>
  <c r="CH158" i="2"/>
  <c r="CI91" i="2"/>
  <c r="CI107" i="2" s="1"/>
  <c r="CI155" i="2"/>
  <c r="CI158" i="2"/>
  <c r="CJ91" i="2"/>
  <c r="CJ107" i="2" s="1"/>
  <c r="CJ155" i="2"/>
  <c r="CJ158" i="2"/>
  <c r="CK91" i="2"/>
  <c r="CK107" i="2" s="1"/>
  <c r="CK158" i="2"/>
  <c r="CK155" i="2"/>
  <c r="CL91" i="2"/>
  <c r="CL107" i="2" s="1"/>
  <c r="CL155" i="2"/>
  <c r="CL158" i="2"/>
  <c r="CM91" i="2"/>
  <c r="CM107" i="2" s="1"/>
  <c r="CM155" i="2"/>
  <c r="CM158" i="2"/>
  <c r="CN91" i="2"/>
  <c r="CN107" i="2" s="1"/>
  <c r="CN158" i="2"/>
  <c r="CN155" i="2"/>
  <c r="CO91" i="2"/>
  <c r="CO107" i="2" s="1"/>
  <c r="CO155" i="2"/>
  <c r="CO158" i="2"/>
  <c r="CP91" i="2"/>
  <c r="CP107" i="2" s="1"/>
  <c r="CP158" i="2"/>
  <c r="CP155" i="2"/>
  <c r="CQ91" i="2"/>
  <c r="CQ107" i="2" s="1"/>
  <c r="CQ158" i="2"/>
  <c r="CQ155" i="2"/>
  <c r="BV151" i="2"/>
  <c r="BW119" i="2" l="1"/>
  <c r="BW128" i="2" s="1"/>
  <c r="BX148" i="2"/>
  <c r="BX149" i="2" s="1"/>
  <c r="BX126" i="2"/>
  <c r="BX115" i="2" s="1"/>
  <c r="BY125" i="2"/>
  <c r="CF107" i="2"/>
  <c r="CR91" i="2"/>
  <c r="CR155" i="2"/>
  <c r="CR158" i="2"/>
  <c r="CG108" i="2"/>
  <c r="CG109" i="2" s="1"/>
  <c r="CH108" i="2"/>
  <c r="CH109" i="2" s="1"/>
  <c r="CI108" i="2"/>
  <c r="CI109" i="2" s="1"/>
  <c r="CJ108" i="2"/>
  <c r="CJ109" i="2" s="1"/>
  <c r="CK108" i="2"/>
  <c r="CK109" i="2" s="1"/>
  <c r="CL108" i="2"/>
  <c r="CL109" i="2" s="1"/>
  <c r="CM108" i="2"/>
  <c r="CM109" i="2" s="1"/>
  <c r="CN108" i="2"/>
  <c r="CN109" i="2" s="1"/>
  <c r="CO108" i="2"/>
  <c r="CO109" i="2" s="1"/>
  <c r="CP108" i="2"/>
  <c r="CP109" i="2" s="1"/>
  <c r="CQ108" i="2"/>
  <c r="CQ109" i="2" s="1"/>
  <c r="BW151" i="2"/>
  <c r="BX119" i="2" l="1"/>
  <c r="BX128" i="2" s="1"/>
  <c r="BY148" i="2"/>
  <c r="BY149" i="2" s="1"/>
  <c r="BY126" i="2"/>
  <c r="BY115" i="2" s="1"/>
  <c r="BZ125" i="2"/>
  <c r="CR107" i="2"/>
  <c r="CF108" i="2"/>
  <c r="CR108" i="2" s="1"/>
  <c r="CF109" i="2"/>
  <c r="CG134" i="2"/>
  <c r="CG140" i="2" s="1"/>
  <c r="CG147" i="2" s="1"/>
  <c r="CG159" i="2"/>
  <c r="CH159" i="2"/>
  <c r="CH134" i="2"/>
  <c r="CH140" i="2" s="1"/>
  <c r="CH147" i="2" s="1"/>
  <c r="CI134" i="2"/>
  <c r="CI140" i="2" s="1"/>
  <c r="CI147" i="2" s="1"/>
  <c r="CI159" i="2"/>
  <c r="CJ159" i="2"/>
  <c r="CJ134" i="2"/>
  <c r="CJ140" i="2" s="1"/>
  <c r="CJ147" i="2" s="1"/>
  <c r="CK134" i="2"/>
  <c r="CK140" i="2" s="1"/>
  <c r="CK147" i="2" s="1"/>
  <c r="CK159" i="2"/>
  <c r="CL159" i="2"/>
  <c r="CL134" i="2"/>
  <c r="CL140" i="2" s="1"/>
  <c r="CL147" i="2" s="1"/>
  <c r="CM134" i="2"/>
  <c r="CM140" i="2" s="1"/>
  <c r="CM147" i="2" s="1"/>
  <c r="CM159" i="2"/>
  <c r="CN159" i="2"/>
  <c r="CN134" i="2"/>
  <c r="CN140" i="2" s="1"/>
  <c r="CN147" i="2" s="1"/>
  <c r="CO134" i="2"/>
  <c r="CO140" i="2" s="1"/>
  <c r="CO147" i="2" s="1"/>
  <c r="CO159" i="2"/>
  <c r="CP159" i="2"/>
  <c r="CP134" i="2"/>
  <c r="CP140" i="2" s="1"/>
  <c r="CP147" i="2" s="1"/>
  <c r="CQ134" i="2"/>
  <c r="CQ140" i="2" s="1"/>
  <c r="CQ147" i="2" s="1"/>
  <c r="CQ159" i="2"/>
  <c r="BX151" i="2"/>
  <c r="BZ148" i="2" l="1"/>
  <c r="BZ149" i="2" s="1"/>
  <c r="BY119" i="2"/>
  <c r="BY128" i="2" s="1"/>
  <c r="BZ126" i="2"/>
  <c r="BZ115" i="2" s="1"/>
  <c r="CA125" i="2"/>
  <c r="CF159" i="2"/>
  <c r="CF134" i="2"/>
  <c r="BY151" i="2"/>
  <c r="CR109" i="2"/>
  <c r="CR159" i="2" s="1"/>
  <c r="BZ119" i="2" l="1"/>
  <c r="BZ128" i="2" s="1"/>
  <c r="CA148" i="2"/>
  <c r="CA149" i="2" s="1"/>
  <c r="CA126" i="2"/>
  <c r="CA115" i="2" s="1"/>
  <c r="CB125" i="2"/>
  <c r="CR134" i="2"/>
  <c r="CR140" i="2" s="1"/>
  <c r="CF140" i="2"/>
  <c r="CF147" i="2" s="1"/>
  <c r="BZ151" i="2"/>
  <c r="CB148" i="2" l="1"/>
  <c r="CA119" i="2"/>
  <c r="CA128" i="2" s="1"/>
  <c r="CB126" i="2"/>
  <c r="CB115" i="2" s="1"/>
  <c r="CB119" i="2" s="1"/>
  <c r="CB128" i="2" s="1"/>
  <c r="CC125" i="2"/>
  <c r="CA151" i="2"/>
  <c r="CB149" i="2" l="1"/>
  <c r="CB151" i="2" s="1"/>
  <c r="CC147" i="2"/>
  <c r="CC149" i="2" s="1"/>
  <c r="CC126" i="2"/>
  <c r="CC115" i="2" s="1"/>
  <c r="CF125" i="2"/>
  <c r="CF148" i="2" l="1"/>
  <c r="CF149" i="2" s="1"/>
  <c r="CC119" i="2"/>
  <c r="CC128" i="2" s="1"/>
  <c r="CF126" i="2"/>
  <c r="CF115" i="2" s="1"/>
  <c r="CG125" i="2"/>
  <c r="CC151" i="2"/>
  <c r="CG148" i="2" l="1"/>
  <c r="CG149" i="2" s="1"/>
  <c r="CF119" i="2"/>
  <c r="CF128" i="2" s="1"/>
  <c r="CG126" i="2"/>
  <c r="CG115" i="2" s="1"/>
  <c r="CH125" i="2"/>
  <c r="CF151" i="2"/>
  <c r="CG119" i="2" l="1"/>
  <c r="CG128" i="2" s="1"/>
  <c r="CH148" i="2"/>
  <c r="CH149" i="2" s="1"/>
  <c r="CH126" i="2"/>
  <c r="CH115" i="2" s="1"/>
  <c r="CI125" i="2"/>
  <c r="CG151" i="2"/>
  <c r="CI148" i="2" l="1"/>
  <c r="CI149" i="2" s="1"/>
  <c r="CH119" i="2"/>
  <c r="CH128" i="2" s="1"/>
  <c r="CI126" i="2"/>
  <c r="CI115" i="2" s="1"/>
  <c r="CJ125" i="2"/>
  <c r="CH151" i="2"/>
  <c r="CJ148" i="2" l="1"/>
  <c r="CJ149" i="2" s="1"/>
  <c r="CJ151" i="2" s="1"/>
  <c r="CI119" i="2"/>
  <c r="CI128" i="2" s="1"/>
  <c r="CJ126" i="2"/>
  <c r="CJ115" i="2" s="1"/>
  <c r="CK125" i="2"/>
  <c r="CI151" i="2"/>
  <c r="CK148" i="2" l="1"/>
  <c r="CK149" i="2" s="1"/>
  <c r="CK151" i="2" s="1"/>
  <c r="CJ119" i="2"/>
  <c r="CJ128" i="2" s="1"/>
  <c r="CK126" i="2"/>
  <c r="CK115" i="2" s="1"/>
  <c r="CL125" i="2"/>
  <c r="CK119" i="2" l="1"/>
  <c r="CK128" i="2" s="1"/>
  <c r="CL148" i="2"/>
  <c r="CL149" i="2" s="1"/>
  <c r="CL151" i="2" s="1"/>
  <c r="CL126" i="2"/>
  <c r="CL115" i="2" s="1"/>
  <c r="CM125" i="2"/>
  <c r="CM148" i="2" l="1"/>
  <c r="CM149" i="2" s="1"/>
  <c r="CL119" i="2"/>
  <c r="CL128" i="2" s="1"/>
  <c r="CM126" i="2"/>
  <c r="CM115" i="2" s="1"/>
  <c r="CN125" i="2"/>
  <c r="CM119" i="2" l="1"/>
  <c r="CM128" i="2" s="1"/>
  <c r="CN148" i="2"/>
  <c r="CN149" i="2" s="1"/>
  <c r="CN126" i="2"/>
  <c r="CN115" i="2" s="1"/>
  <c r="CO125" i="2"/>
  <c r="CM151" i="2"/>
  <c r="CO148" i="2" l="1"/>
  <c r="CO149" i="2" s="1"/>
  <c r="CO151" i="2" s="1"/>
  <c r="CN119" i="2"/>
  <c r="CN128" i="2" s="1"/>
  <c r="CO126" i="2"/>
  <c r="CO115" i="2" s="1"/>
  <c r="CP125" i="2"/>
  <c r="CN151" i="2"/>
  <c r="CO119" i="2" l="1"/>
  <c r="CO128" i="2" s="1"/>
  <c r="CP148" i="2"/>
  <c r="CP149" i="2" s="1"/>
  <c r="CP126" i="2"/>
  <c r="CP115" i="2" s="1"/>
  <c r="CQ125" i="2"/>
  <c r="CP119" i="2" l="1"/>
  <c r="CP128" i="2" s="1"/>
  <c r="CQ148" i="2"/>
  <c r="CQ126" i="2"/>
  <c r="CQ115" i="2" s="1"/>
  <c r="CQ119" i="2" s="1"/>
  <c r="CQ128" i="2" s="1"/>
  <c r="CR125" i="2"/>
  <c r="CR126" i="2" s="1"/>
  <c r="CR115" i="2" s="1"/>
  <c r="CR119" i="2" s="1"/>
  <c r="CR128" i="2" s="1"/>
  <c r="CP151" i="2"/>
  <c r="CQ149" i="2" l="1"/>
  <c r="CQ151" i="2" s="1"/>
  <c r="CR147" i="2"/>
  <c r="CR149" i="2" s="1"/>
  <c r="CR151" i="2" s="1"/>
</calcChain>
</file>

<file path=xl/sharedStrings.xml><?xml version="1.0" encoding="utf-8"?>
<sst xmlns="http://schemas.openxmlformats.org/spreadsheetml/2006/main" count="1487" uniqueCount="353">
  <si>
    <t>SOLOSCALE ASSUMPTIONS</t>
  </si>
  <si>
    <t>Variable</t>
  </si>
  <si>
    <t>Essential (5 Seats)</t>
  </si>
  <si>
    <t>Plus (10 Seats)</t>
  </si>
  <si>
    <t>Pro ( 20 Seats)</t>
  </si>
  <si>
    <t>Description</t>
  </si>
  <si>
    <t>Starting Website Visitors</t>
  </si>
  <si>
    <t>Month 1 traffic baseline</t>
  </si>
  <si>
    <t>Monthly Traffic Growth</t>
  </si>
  <si>
    <t>Compound month-over-month for years 1-5</t>
  </si>
  <si>
    <t>Lead Conversion Rate</t>
  </si>
  <si>
    <t>Visitors → Leads</t>
  </si>
  <si>
    <t>Trail Activation Rate</t>
  </si>
  <si>
    <t>Leads → Trial Licence→  One Onth Free (% Users Download App)</t>
  </si>
  <si>
    <t>Paying Conversion Rate</t>
  </si>
  <si>
    <t>Active License → Paying License</t>
  </si>
  <si>
    <t>Quotes Per License/ Month</t>
  </si>
  <si>
    <t>Typical usage frequency (AI Tokens)</t>
  </si>
  <si>
    <t>Price/ Month/License</t>
  </si>
  <si>
    <t>Transactional fee</t>
  </si>
  <si>
    <t>Monthly Churn Rate</t>
  </si>
  <si>
    <t>Retention assumption</t>
  </si>
  <si>
    <t>Avg Customer Lifespan (Months)</t>
  </si>
  <si>
    <t>Starting Cash ($)</t>
  </si>
  <si>
    <t>Founder Funded</t>
  </si>
  <si>
    <t>Expense Growth Rate (YoY)</t>
  </si>
  <si>
    <t>YoY Growth Rate</t>
  </si>
  <si>
    <t xml:space="preserve">AI Token Cost </t>
  </si>
  <si>
    <t>Per Chat GTP</t>
  </si>
  <si>
    <t>Price Inflation Index</t>
  </si>
  <si>
    <t>Applied in year 3</t>
  </si>
  <si>
    <t>Salary Inflation Index</t>
  </si>
  <si>
    <t>Inflation - Salary Raises</t>
  </si>
  <si>
    <t>Starting Employee Count</t>
  </si>
  <si>
    <t>CTO,CRO, OPS (Founders)</t>
  </si>
  <si>
    <t>LTV Fourmula</t>
  </si>
  <si>
    <t>Revenue/Customers/Churn</t>
  </si>
  <si>
    <t>See Proforma for calulcation</t>
  </si>
  <si>
    <t>Break Even</t>
  </si>
  <si>
    <t xml:space="preserve"> About 350 Customers to break even, Projected to break even on 5/1/2027</t>
  </si>
  <si>
    <t>See Pro-forma Statement</t>
  </si>
  <si>
    <t>Soloscale Tam</t>
  </si>
  <si>
    <t>Segment</t>
  </si>
  <si>
    <t>Est. U.S. Businesses</t>
  </si>
  <si>
    <t>Source / Basis</t>
  </si>
  <si>
    <t>HVAC Contractors</t>
  </si>
  <si>
    <t>U.S. Census + IBISWorld</t>
  </si>
  <si>
    <t>Plumbing Contractors</t>
  </si>
  <si>
    <t>IBISWorld</t>
  </si>
  <si>
    <t>Electrical Contractors</t>
  </si>
  <si>
    <t>Bureau of Labor Statistics</t>
  </si>
  <si>
    <t>General Remodeling / Handyman</t>
  </si>
  <si>
    <t>Houzz + HomeAdvisor</t>
  </si>
  <si>
    <t>Roofing, Flooring, Landscaping, Painting, etc.</t>
  </si>
  <si>
    <t>HomeAdvisor + NAHB</t>
  </si>
  <si>
    <t>Total Potential SMBs</t>
  </si>
  <si>
    <t>Revenue</t>
  </si>
  <si>
    <t>Essential</t>
  </si>
  <si>
    <t>Plus</t>
  </si>
  <si>
    <t>Pro</t>
  </si>
  <si>
    <t>Total</t>
  </si>
  <si>
    <t>Year 1</t>
  </si>
  <si>
    <t>Year 2</t>
  </si>
  <si>
    <t>Year 3</t>
  </si>
  <si>
    <t>Year 4</t>
  </si>
  <si>
    <t>Year 5</t>
  </si>
  <si>
    <t>Expenses</t>
  </si>
  <si>
    <t>Budget Assumptions</t>
  </si>
  <si>
    <t>Budgeted Financial Statements - 2026</t>
  </si>
  <si>
    <t>Budgeted Financial Statements - 2028</t>
  </si>
  <si>
    <t>Budgeted Financial Statements - 2029</t>
  </si>
  <si>
    <t>Budgeted Financial Statements - 2030</t>
  </si>
  <si>
    <t xml:space="preserve"> </t>
  </si>
  <si>
    <t>Step 1</t>
  </si>
  <si>
    <t>Sales Plan and Budget</t>
  </si>
  <si>
    <t>YEAR END</t>
  </si>
  <si>
    <t>Sales Plan and Budget Assumptions/Inputs</t>
  </si>
  <si>
    <t>T</t>
  </si>
  <si>
    <t>T+1</t>
  </si>
  <si>
    <t>T+2</t>
  </si>
  <si>
    <t>T+3</t>
  </si>
  <si>
    <t>T+4</t>
  </si>
  <si>
    <t>T+5</t>
  </si>
  <si>
    <t>T+6</t>
  </si>
  <si>
    <t>T+7</t>
  </si>
  <si>
    <t>T+8</t>
  </si>
  <si>
    <t>T+9</t>
  </si>
  <si>
    <t>T+10</t>
  </si>
  <si>
    <t>T+11</t>
  </si>
  <si>
    <t>Active Paying User Count - Essentials</t>
  </si>
  <si>
    <t>Sales volume:</t>
  </si>
  <si>
    <t>Revenue -Essentials</t>
  </si>
  <si>
    <t xml:space="preserve"> Units of sales (Essential Liscense)</t>
  </si>
  <si>
    <t>Monthly License Price - Essentials</t>
  </si>
  <si>
    <t xml:space="preserve"> Estimated Price</t>
  </si>
  <si>
    <t>Price growth (decline)</t>
  </si>
  <si>
    <t>Active Paying User Count - Plus</t>
  </si>
  <si>
    <t xml:space="preserve"> Units of sales (Plus  Liscense)</t>
  </si>
  <si>
    <t>Monthly License Price - Plus</t>
  </si>
  <si>
    <t>Active Paying User Count - Pro</t>
  </si>
  <si>
    <t xml:space="preserve"> Units of sales (Pro Liscense)</t>
  </si>
  <si>
    <t>Monthly License Price - Pro</t>
  </si>
  <si>
    <t>Total Revenue</t>
  </si>
  <si>
    <t xml:space="preserve">Annual Retention </t>
  </si>
  <si>
    <t>90-97%</t>
  </si>
  <si>
    <t>* See general assumptions tab for additional context</t>
  </si>
  <si>
    <t>Step 2</t>
  </si>
  <si>
    <t>Capital expenditures</t>
  </si>
  <si>
    <t>Capital Budget Assumptions/Inputs</t>
  </si>
  <si>
    <t>Employee  equipment</t>
  </si>
  <si>
    <t xml:space="preserve">  *For all equipment, facilities, and intangible assets, depreciation and usage starts in the year following purchase.Depreciateion will be on a straight line basis. </t>
  </si>
  <si>
    <t>Employee Equipment</t>
  </si>
  <si>
    <t>Net equipment and Intangible Assets:</t>
  </si>
  <si>
    <t xml:space="preserve">Purchases to support personnel (laptops; tablets, phone, etc.). </t>
  </si>
  <si>
    <t>Cost</t>
  </si>
  <si>
    <t>Accumulated depreciation</t>
  </si>
  <si>
    <t xml:space="preserve"> Employee Count</t>
  </si>
  <si>
    <t>People</t>
  </si>
  <si>
    <t>Equipment, net</t>
  </si>
  <si>
    <t>Eqipment Depreciation (years)</t>
  </si>
  <si>
    <t>Years</t>
  </si>
  <si>
    <t>Depreciation Expense</t>
  </si>
  <si>
    <t>Step 3</t>
  </si>
  <si>
    <t>Personnel Budget Assumptions/Inputs</t>
  </si>
  <si>
    <t>Personnel Budgets</t>
  </si>
  <si>
    <t># of Employees</t>
  </si>
  <si>
    <t>Classification</t>
  </si>
  <si>
    <t>Role</t>
  </si>
  <si>
    <t>2026 Starting Annual Salary</t>
  </si>
  <si>
    <t>General &amp; Administrative</t>
  </si>
  <si>
    <t>General and Administrative</t>
  </si>
  <si>
    <t>Founders</t>
  </si>
  <si>
    <t>Founders Salary</t>
  </si>
  <si>
    <t>Research and Development</t>
  </si>
  <si>
    <t>Developers/Engineers</t>
  </si>
  <si>
    <t>Founder Distibution</t>
  </si>
  <si>
    <t xml:space="preserve">Product/Project Management </t>
  </si>
  <si>
    <t>Subtotal of G&amp;A</t>
  </si>
  <si>
    <t>Subtotal of Management</t>
  </si>
  <si>
    <t>Quality Assurance</t>
  </si>
  <si>
    <t>Sales &amp; Marketing</t>
  </si>
  <si>
    <t>Sales</t>
  </si>
  <si>
    <t>Marketing</t>
  </si>
  <si>
    <t>Cost of Goods Sold</t>
  </si>
  <si>
    <t>Customer Success/Support</t>
  </si>
  <si>
    <t>Product/Project Management</t>
  </si>
  <si>
    <t>Total Salary Cost</t>
  </si>
  <si>
    <t>Annual</t>
  </si>
  <si>
    <t>Subtotal of R&amp;D</t>
  </si>
  <si>
    <t>Days wages and salaries in accrued compensation</t>
  </si>
  <si>
    <t>days</t>
  </si>
  <si>
    <t>Founders Distibution (Cash Flow Positive)</t>
  </si>
  <si>
    <t>1,00,0000</t>
  </si>
  <si>
    <t>Founders Distribution</t>
  </si>
  <si>
    <t>Sales and Marketing</t>
  </si>
  <si>
    <t>Step 4</t>
  </si>
  <si>
    <t xml:space="preserve"> Cost of Goods Sold Assumptions/Inputs</t>
  </si>
  <si>
    <t>Subtotal of Sales</t>
  </si>
  <si>
    <t>* Please referenc expense Tab for Details</t>
  </si>
  <si>
    <t>COGS</t>
  </si>
  <si>
    <t>Cloud Services</t>
  </si>
  <si>
    <t>AI Tokens Count</t>
  </si>
  <si>
    <t>Subtotal of Cost of Goods Sold</t>
  </si>
  <si>
    <t>AI Token Cost</t>
  </si>
  <si>
    <t>Professional Fees</t>
  </si>
  <si>
    <t>Business Insurance</t>
  </si>
  <si>
    <t>Employee Insurance</t>
  </si>
  <si>
    <t>TAX</t>
  </si>
  <si>
    <t>Total Budgeted Headcount</t>
  </si>
  <si>
    <t>Accounting</t>
  </si>
  <si>
    <t xml:space="preserve">    Salary indexes</t>
  </si>
  <si>
    <t>Finance (Fractional CFO)</t>
  </si>
  <si>
    <t>Legal</t>
  </si>
  <si>
    <t>Cost of Goods Sold Budget</t>
  </si>
  <si>
    <t>Office Expenses</t>
  </si>
  <si>
    <t>Laptop/ Cell Phone</t>
  </si>
  <si>
    <t>Marketing and Advertising</t>
  </si>
  <si>
    <t>Advertising Spend</t>
  </si>
  <si>
    <t>AI Tokens</t>
  </si>
  <si>
    <t>Content and Strategy</t>
  </si>
  <si>
    <t>Software  Subscriptions</t>
  </si>
  <si>
    <t>CRM</t>
  </si>
  <si>
    <t>Document and Contract Management</t>
  </si>
  <si>
    <t>Project Management</t>
  </si>
  <si>
    <t>Tellecom/Internet</t>
  </si>
  <si>
    <t>Productivity Suite (e.g Google)</t>
  </si>
  <si>
    <t>Accouniting and Invoicing</t>
  </si>
  <si>
    <t>Scheduling</t>
  </si>
  <si>
    <t>Internet Services</t>
  </si>
  <si>
    <t>Creative/Graphic Design</t>
  </si>
  <si>
    <t>Step 5</t>
  </si>
  <si>
    <t>Pro-forma Income Statements</t>
  </si>
  <si>
    <t>Revenues</t>
  </si>
  <si>
    <t>See sales budget</t>
  </si>
  <si>
    <t xml:space="preserve">  Cost of goods sold</t>
  </si>
  <si>
    <t>See Cost of Goods Sold budget</t>
  </si>
  <si>
    <t>Gross profit</t>
  </si>
  <si>
    <t>Calculated</t>
  </si>
  <si>
    <t xml:space="preserve">  Advertising</t>
  </si>
  <si>
    <t>Initital</t>
  </si>
  <si>
    <t>SEO</t>
  </si>
  <si>
    <t>Monthly</t>
  </si>
  <si>
    <t xml:space="preserve">        Conferences</t>
  </si>
  <si>
    <t>Per Conference</t>
  </si>
  <si>
    <t>Increase Each by % Revenue Increase</t>
  </si>
  <si>
    <t xml:space="preserve">        Merch/Materials</t>
  </si>
  <si>
    <t xml:space="preserve">  Sales &amp;Marketing salaries</t>
  </si>
  <si>
    <t>See personnel budget</t>
  </si>
  <si>
    <t xml:space="preserve"> Contract R&amp;D</t>
  </si>
  <si>
    <t>Initial MVP</t>
  </si>
  <si>
    <t>Ongoing Dev Hours (UNTIL WE HIRE)</t>
  </si>
  <si>
    <t>Ending AP (SGA Expenses)</t>
  </si>
  <si>
    <t xml:space="preserve">  Administrative salaries</t>
  </si>
  <si>
    <t xml:space="preserve">  R&amp;D Salaries</t>
  </si>
  <si>
    <t>Pro-forma Income Statement</t>
  </si>
  <si>
    <t>Office Space Leases:</t>
  </si>
  <si>
    <t>Per Sq Ft/year</t>
  </si>
  <si>
    <t>Cost as follows:</t>
  </si>
  <si>
    <t>per EE</t>
  </si>
  <si>
    <t>Space will be incremented as headcount grows in increments</t>
  </si>
  <si>
    <t>Sq Ft</t>
  </si>
  <si>
    <t>Increments</t>
  </si>
  <si>
    <t>per headcount</t>
  </si>
  <si>
    <t>Min Headcount to Lease Space</t>
  </si>
  <si>
    <t xml:space="preserve">  Utilities</t>
  </si>
  <si>
    <t xml:space="preserve">  Marketing/Advertising expenses</t>
  </si>
  <si>
    <t xml:space="preserve">  Equipment depreciation</t>
  </si>
  <si>
    <t>See Capital Budget</t>
  </si>
  <si>
    <t>Sales &amp; Marketing Slalaries</t>
  </si>
  <si>
    <t xml:space="preserve">  Software Amoritization</t>
  </si>
  <si>
    <t>QA Rate</t>
  </si>
  <si>
    <t>General &amp; Administrative salaries</t>
  </si>
  <si>
    <t xml:space="preserve">  Travel and entertainment</t>
  </si>
  <si>
    <t>Fixed</t>
  </si>
  <si>
    <t>Dev Rate</t>
  </si>
  <si>
    <t xml:space="preserve">  Consulting/Advisory</t>
  </si>
  <si>
    <t>Initial</t>
  </si>
  <si>
    <t>Per Month</t>
  </si>
  <si>
    <t>Software Subscriptions</t>
  </si>
  <si>
    <t xml:space="preserve">  Miscellaneous</t>
  </si>
  <si>
    <t>Research and Development Salaries</t>
  </si>
  <si>
    <t>Income taxes</t>
  </si>
  <si>
    <t>Rate</t>
  </si>
  <si>
    <t>Contract R&amp;D</t>
  </si>
  <si>
    <t>Office Space Leases</t>
  </si>
  <si>
    <t>Step 6</t>
  </si>
  <si>
    <t>Pro-forma Balance Sheets</t>
  </si>
  <si>
    <t>Cash Reserve Minimum</t>
  </si>
  <si>
    <t>% of Expenses</t>
  </si>
  <si>
    <t>Marketable securities</t>
  </si>
  <si>
    <t>In first iteration zero; later it is difference between capital raised and the minimum needed</t>
  </si>
  <si>
    <t>Accounts receivable</t>
  </si>
  <si>
    <t>Wages Payable</t>
  </si>
  <si>
    <t xml:space="preserve">      Total</t>
  </si>
  <si>
    <t>Accounts payable</t>
  </si>
  <si>
    <t>Pre-tax income</t>
  </si>
  <si>
    <t>Contributed capital</t>
  </si>
  <si>
    <t>In the first iteration, this number is plugged; later, in step 7 you will designate it</t>
  </si>
  <si>
    <t>Net income</t>
  </si>
  <si>
    <t>Step 7</t>
  </si>
  <si>
    <t>Pro-forma Cash-flow Statements</t>
  </si>
  <si>
    <t xml:space="preserve">  Net sales (purch) of mkt'ble sec:</t>
  </si>
  <si>
    <t>Pro-forma Balance Sheet</t>
  </si>
  <si>
    <t>Initial Pro-forma Balance Sheets</t>
  </si>
  <si>
    <t xml:space="preserve">  Issue (buy back) of common stock:</t>
  </si>
  <si>
    <t>In first iteration zero; later it is (minus the) difference year-to-year in the balances</t>
  </si>
  <si>
    <t>Cash</t>
  </si>
  <si>
    <t>Year-to-year differences in balance sheets in the first iteration; later designated by you</t>
  </si>
  <si>
    <t>Total Assets</t>
  </si>
  <si>
    <t>Deferred Revenue</t>
  </si>
  <si>
    <t>Wages payable</t>
  </si>
  <si>
    <t>Retained earnings</t>
  </si>
  <si>
    <t>Total liabilities and stockholders' equity</t>
  </si>
  <si>
    <t>CheckSum</t>
  </si>
  <si>
    <t>Pro-forma Cash-flow Statement</t>
  </si>
  <si>
    <t>Initial Pro-forma Cash-flow Statements</t>
  </si>
  <si>
    <t>Operations</t>
  </si>
  <si>
    <t xml:space="preserve">  Net income</t>
  </si>
  <si>
    <t xml:space="preserve">  Add depreciation &amp; amortization</t>
  </si>
  <si>
    <t xml:space="preserve">   Increase (Decrease) in Deferred Revenue</t>
  </si>
  <si>
    <t xml:space="preserve">  Decrease (increase) in accounts rec.</t>
  </si>
  <si>
    <t xml:space="preserve">  Increase (decrease) in accounts pay.</t>
  </si>
  <si>
    <t xml:space="preserve">  Increase (decrease) in wages pay.</t>
  </si>
  <si>
    <t xml:space="preserve">    Total from operations</t>
  </si>
  <si>
    <t>Investing</t>
  </si>
  <si>
    <t xml:space="preserve">  Net sales (purchases) of mkt'ble sec.</t>
  </si>
  <si>
    <t xml:space="preserve">  Purchases ofequipment</t>
  </si>
  <si>
    <t xml:space="preserve">  Purchases of A&amp;S equipment</t>
  </si>
  <si>
    <t xml:space="preserve">    Total from investing</t>
  </si>
  <si>
    <t>Financing</t>
  </si>
  <si>
    <t xml:space="preserve">  Issue (buy back) of common stock</t>
  </si>
  <si>
    <t>Net cash inflow (outflow)</t>
  </si>
  <si>
    <t>Beginning cash balance</t>
  </si>
  <si>
    <t>Ending cash balance</t>
  </si>
  <si>
    <t>KPIs</t>
  </si>
  <si>
    <t>Unit Cost</t>
  </si>
  <si>
    <t>Market Penetration</t>
  </si>
  <si>
    <t>Revenue Per EE</t>
  </si>
  <si>
    <t>Gross Margin</t>
  </si>
  <si>
    <t>($)</t>
  </si>
  <si>
    <t>Net Margin</t>
  </si>
  <si>
    <t>LTV</t>
  </si>
  <si>
    <t>LTV/CAC</t>
  </si>
  <si>
    <t>LTC/CAC (for every dollar we spend get back)</t>
  </si>
  <si>
    <t>CAC</t>
  </si>
  <si>
    <t>Customer Acquisition &amp; Revenue Model - Base Case</t>
  </si>
  <si>
    <t>Month</t>
  </si>
  <si>
    <t>Website Visitors</t>
  </si>
  <si>
    <t>Leads</t>
  </si>
  <si>
    <t>Trial Accounts</t>
  </si>
  <si>
    <t>New Paying Accounts</t>
  </si>
  <si>
    <t>Retained Accounts</t>
  </si>
  <si>
    <t xml:space="preserve">Total  Paying Accounts </t>
  </si>
  <si>
    <t>AI Tokens (Monthly)</t>
  </si>
  <si>
    <t>Total Monthly Recuring Revenue (MRR)</t>
  </si>
  <si>
    <t>Assumptions</t>
  </si>
  <si>
    <t>Customer Acquisition &amp; Revenue Model - Worst Case</t>
  </si>
  <si>
    <t xml:space="preserve">Website Visitors </t>
  </si>
  <si>
    <t>Total  Paying Account</t>
  </si>
  <si>
    <t>Total Quotes (Monthly)</t>
  </si>
  <si>
    <t>Customer Acquisition &amp; Revenue Model -Best Case</t>
  </si>
  <si>
    <t>Active Accounts</t>
  </si>
  <si>
    <t xml:space="preserve">Total  Paying Users </t>
  </si>
  <si>
    <t>Resource Level</t>
  </si>
  <si>
    <t>Sum of Dev Estimate (Hours)</t>
  </si>
  <si>
    <t>Cost Per Hour (Off-Shore)</t>
  </si>
  <si>
    <t>ARCHITECT</t>
  </si>
  <si>
    <t>FULL STACK DEV</t>
  </si>
  <si>
    <t>SENIOR DEV</t>
  </si>
  <si>
    <t>QA/Project Management</t>
  </si>
  <si>
    <t>Total Est. Expense</t>
  </si>
  <si>
    <t>Category</t>
  </si>
  <si>
    <t>Amount (USD)</t>
  </si>
  <si>
    <t>Notes</t>
  </si>
  <si>
    <t>Founders’ Salaries</t>
  </si>
  <si>
    <t>Three founders (CTO, CRO, Ops)</t>
  </si>
  <si>
    <t>Rent</t>
  </si>
  <si>
    <t>Utilities</t>
  </si>
  <si>
    <t>Internet, power, etc.</t>
  </si>
  <si>
    <t>SaaS tools (CRM, accounting, etc.)</t>
  </si>
  <si>
    <t>Supplies, printing, etc.</t>
  </si>
  <si>
    <t>Accounting / Finance / Legal</t>
  </si>
  <si>
    <t>Fractional CFO + legal fees</t>
  </si>
  <si>
    <t>Insurance (Business + Employee)</t>
  </si>
  <si>
    <t>Professional + health insurance</t>
  </si>
  <si>
    <t>Depreciation</t>
  </si>
  <si>
    <t>Equipment depreciation</t>
  </si>
  <si>
    <t>Miscellaneous / Travel</t>
  </si>
  <si>
    <t>T&amp;E, consulting, etc.</t>
  </si>
  <si>
    <t>Marketing (Baseline, not performance-based)</t>
  </si>
  <si>
    <t>Core brand and content ops</t>
  </si>
  <si>
    <t>Total Fixed Costs (per month)</t>
  </si>
  <si>
    <t>before scaling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</si>
</sst>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_(* #,##0_);_(* \(#,##0\);_(* &quot;-&quot;??_);_(@_)"/>
    <numFmt numFmtId="167" formatCode="&quot;$&quot;#,##0"/>
    <numFmt numFmtId="168" formatCode="0.0%"/>
    <numFmt numFmtId="169" formatCode="#,##0.0"/>
    <numFmt numFmtId="170" formatCode="0.0"/>
    <numFmt numFmtId="171" formatCode="_(* #,##0.0_);_(* \(#,##0.0\);_(* &quot;-&quot;??_);_(@_)"/>
    <numFmt numFmtId="172" formatCode="_(&quot;$&quot;* #,##0.00000_);_(&quot;$&quot;* \(#,##0.00000\);_(&quot;$&quot;* &quot;-&quot;??_);_(@_)"/>
    <numFmt numFmtId="173" formatCode="&quot;$&quot;#,##0.00000"/>
  </numFmts>
  <fonts count="3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rgb="FF000000"/>
      <name val="Calibri"/>
      <family val="2"/>
    </font>
    <font>
      <sz val="12"/>
      <color rgb="FF9C0006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8"/>
      <color rgb="FFFFFFFF"/>
      <name val="Calibri"/>
      <family val="2"/>
    </font>
    <font>
      <u/>
      <sz val="14"/>
      <color theme="1"/>
      <name val="Calibri"/>
      <family val="2"/>
    </font>
    <font>
      <b/>
      <sz val="14"/>
      <color theme="0"/>
      <name val="Calibri"/>
      <family val="2"/>
    </font>
    <font>
      <b/>
      <i/>
      <sz val="14"/>
      <color theme="0"/>
      <name val="Calibri"/>
      <family val="2"/>
    </font>
    <font>
      <i/>
      <sz val="14"/>
      <color theme="1"/>
      <name val="Calibri"/>
      <family val="2"/>
    </font>
    <font>
      <sz val="14"/>
      <name val="Calibri"/>
      <family val="2"/>
    </font>
    <font>
      <sz val="14"/>
      <name val="Aptos Narrow"/>
      <family val="2"/>
      <scheme val="minor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Calibri"/>
      <family val="2"/>
    </font>
    <font>
      <sz val="14"/>
      <color theme="1"/>
      <name val="Arial"/>
      <family val="2"/>
    </font>
    <font>
      <b/>
      <sz val="20"/>
      <color rgb="FFFFFFFF"/>
      <name val="Calibri"/>
      <family val="2"/>
    </font>
    <font>
      <b/>
      <i/>
      <sz val="14"/>
      <color theme="1"/>
      <name val="Calibri"/>
      <family val="2"/>
    </font>
    <font>
      <b/>
      <u/>
      <sz val="14"/>
      <color theme="1"/>
      <name val="Calibri"/>
      <family val="2"/>
    </font>
    <font>
      <sz val="11"/>
      <color indexed="8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name val="Calibri"/>
      <family val="2"/>
    </font>
    <font>
      <b/>
      <sz val="14"/>
      <color indexed="8"/>
      <name val="Aptos Narrow"/>
      <family val="2"/>
      <scheme val="minor"/>
    </font>
    <font>
      <sz val="14"/>
      <color indexed="8"/>
      <name val="Aptos Narrow"/>
      <family val="2"/>
      <scheme val="minor"/>
    </font>
    <font>
      <b/>
      <sz val="14"/>
      <color rgb="FF000000"/>
      <name val="Calibri"/>
      <family val="2"/>
    </font>
    <font>
      <b/>
      <sz val="10"/>
      <color rgb="FF000000"/>
      <name val="Aptos Narrow"/>
      <family val="2"/>
      <scheme val="minor"/>
    </font>
    <font>
      <b/>
      <sz val="13"/>
      <color rgb="FFB8552F"/>
      <name val="Calibri"/>
      <family val="2"/>
    </font>
    <font>
      <b/>
      <sz val="11"/>
      <color rgb="FFFFFFFF"/>
      <name val="Calibri"/>
      <family val="2"/>
    </font>
    <font>
      <sz val="10"/>
      <color rgb="FF333333"/>
      <name val="Calibri"/>
      <family val="2"/>
    </font>
    <font>
      <sz val="9"/>
      <color rgb="FF333333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rgb="FFF2F2F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5" tint="0.59999389629810485"/>
        <bgColor rgb="FFD6E3BC"/>
      </patternFill>
    </fill>
    <fill>
      <patternFill patternType="solid">
        <fgColor theme="5" tint="-0.249977111117893"/>
        <bgColor rgb="FF4F6128"/>
      </patternFill>
    </fill>
    <fill>
      <patternFill patternType="solid">
        <fgColor theme="5" tint="-0.249977111117893"/>
        <bgColor rgb="FF33333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6E3B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D6E3BC"/>
      </patternFill>
    </fill>
    <fill>
      <patternFill patternType="solid">
        <fgColor rgb="FFE8D4C8"/>
        <bgColor rgb="FFE8D4C8"/>
      </patternFill>
    </fill>
    <fill>
      <patternFill patternType="solid">
        <fgColor rgb="FFB8552F"/>
        <bgColor rgb="FFB8552F"/>
      </patternFill>
    </fill>
    <fill>
      <patternFill patternType="solid">
        <fgColor rgb="FFFEF5F0"/>
        <bgColor rgb="FFFEF5F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5">
    <xf numFmtId="0" fontId="0" fillId="0" borderId="0"/>
    <xf numFmtId="44" fontId="1" fillId="0" borderId="0"/>
    <xf numFmtId="9" fontId="1" fillId="0" borderId="0"/>
    <xf numFmtId="0" fontId="4" fillId="0" borderId="0"/>
    <xf numFmtId="9" fontId="4" fillId="0" borderId="0"/>
    <xf numFmtId="43" fontId="4" fillId="0" borderId="0"/>
    <xf numFmtId="44" fontId="4" fillId="0" borderId="0"/>
    <xf numFmtId="0" fontId="8" fillId="2" borderId="0"/>
    <xf numFmtId="0" fontId="9" fillId="0" borderId="0"/>
    <xf numFmtId="9" fontId="9" fillId="0" borderId="0"/>
    <xf numFmtId="44" fontId="9" fillId="0" borderId="0"/>
    <xf numFmtId="43" fontId="9" fillId="0" borderId="0"/>
    <xf numFmtId="43" fontId="1" fillId="0" borderId="0"/>
    <xf numFmtId="0" fontId="26" fillId="0" borderId="0"/>
    <xf numFmtId="9" fontId="26" fillId="0" borderId="0"/>
  </cellStyleXfs>
  <cellXfs count="309">
    <xf numFmtId="0" fontId="0" fillId="0" borderId="0" xfId="0"/>
    <xf numFmtId="0" fontId="3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4" fillId="0" borderId="0" xfId="3"/>
    <xf numFmtId="0" fontId="5" fillId="0" borderId="0" xfId="3" applyFont="1"/>
    <xf numFmtId="0" fontId="6" fillId="0" borderId="0" xfId="3" applyFont="1"/>
    <xf numFmtId="165" fontId="5" fillId="0" borderId="0" xfId="3" applyNumberFormat="1" applyFont="1"/>
    <xf numFmtId="0" fontId="7" fillId="0" borderId="0" xfId="3" applyFont="1"/>
    <xf numFmtId="44" fontId="5" fillId="0" borderId="0" xfId="3" applyNumberFormat="1" applyFont="1"/>
    <xf numFmtId="44" fontId="10" fillId="0" borderId="0" xfId="3" applyNumberFormat="1" applyFont="1"/>
    <xf numFmtId="0" fontId="11" fillId="0" borderId="0" xfId="3" applyFont="1"/>
    <xf numFmtId="1" fontId="0" fillId="0" borderId="1" xfId="0" applyNumberFormat="1" applyBorder="1" applyAlignment="1">
      <alignment vertical="center" wrapText="1"/>
    </xf>
    <xf numFmtId="44" fontId="0" fillId="0" borderId="0" xfId="1" applyFont="1"/>
    <xf numFmtId="44" fontId="0" fillId="0" borderId="1" xfId="1" applyFont="1" applyBorder="1" applyAlignment="1">
      <alignment vertical="center" wrapText="1"/>
    </xf>
    <xf numFmtId="44" fontId="2" fillId="0" borderId="1" xfId="1" applyFont="1" applyBorder="1" applyAlignment="1">
      <alignment vertical="center" wrapText="1"/>
    </xf>
    <xf numFmtId="44" fontId="2" fillId="4" borderId="1" xfId="1" applyFont="1" applyFill="1" applyBorder="1" applyAlignment="1">
      <alignment vertical="center" wrapText="1"/>
    </xf>
    <xf numFmtId="0" fontId="0" fillId="4" borderId="0" xfId="0" applyFill="1"/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4" fontId="2" fillId="7" borderId="1" xfId="1" applyFont="1" applyFill="1" applyBorder="1" applyAlignment="1">
      <alignment horizontal="center" vertical="center" wrapText="1"/>
    </xf>
    <xf numFmtId="44" fontId="2" fillId="0" borderId="0" xfId="1" applyFont="1"/>
    <xf numFmtId="0" fontId="5" fillId="8" borderId="0" xfId="3" applyFont="1" applyFill="1"/>
    <xf numFmtId="0" fontId="12" fillId="0" borderId="0" xfId="3" applyFont="1"/>
    <xf numFmtId="3" fontId="13" fillId="0" borderId="0" xfId="3" applyNumberFormat="1" applyFont="1" applyAlignment="1">
      <alignment horizontal="center"/>
    </xf>
    <xf numFmtId="3" fontId="13" fillId="8" borderId="0" xfId="3" applyNumberFormat="1" applyFont="1" applyFill="1" applyAlignment="1">
      <alignment horizontal="center"/>
    </xf>
    <xf numFmtId="3" fontId="5" fillId="0" borderId="0" xfId="3" applyNumberFormat="1" applyFont="1"/>
    <xf numFmtId="3" fontId="5" fillId="0" borderId="4" xfId="3" applyNumberFormat="1" applyFont="1" applyBorder="1"/>
    <xf numFmtId="0" fontId="6" fillId="0" borderId="0" xfId="3" applyFont="1" applyAlignment="1">
      <alignment horizontal="right"/>
    </xf>
    <xf numFmtId="0" fontId="6" fillId="0" borderId="0" xfId="3" applyFont="1" applyAlignment="1">
      <alignment horizontal="left"/>
    </xf>
    <xf numFmtId="0" fontId="6" fillId="8" borderId="5" xfId="3" applyFont="1" applyFill="1" applyBorder="1" applyAlignment="1">
      <alignment horizontal="center"/>
    </xf>
    <xf numFmtId="0" fontId="6" fillId="8" borderId="6" xfId="3" applyFont="1" applyFill="1" applyBorder="1" applyAlignment="1">
      <alignment horizontal="center"/>
    </xf>
    <xf numFmtId="0" fontId="14" fillId="0" borderId="0" xfId="3" applyFont="1" applyAlignment="1">
      <alignment horizontal="center"/>
    </xf>
    <xf numFmtId="0" fontId="14" fillId="11" borderId="7" xfId="3" applyFont="1" applyFill="1" applyBorder="1" applyAlignment="1">
      <alignment horizontal="center"/>
    </xf>
    <xf numFmtId="3" fontId="5" fillId="5" borderId="4" xfId="3" applyNumberFormat="1" applyFont="1" applyFill="1" applyBorder="1"/>
    <xf numFmtId="3" fontId="5" fillId="8" borderId="0" xfId="3" applyNumberFormat="1" applyFont="1" applyFill="1"/>
    <xf numFmtId="166" fontId="5" fillId="0" borderId="0" xfId="5" applyNumberFormat="1" applyFont="1"/>
    <xf numFmtId="167" fontId="5" fillId="0" borderId="0" xfId="3" applyNumberFormat="1" applyFont="1"/>
    <xf numFmtId="167" fontId="5" fillId="5" borderId="9" xfId="3" applyNumberFormat="1" applyFont="1" applyFill="1" applyBorder="1"/>
    <xf numFmtId="167" fontId="5" fillId="5" borderId="4" xfId="3" applyNumberFormat="1" applyFont="1" applyFill="1" applyBorder="1"/>
    <xf numFmtId="168" fontId="6" fillId="0" borderId="0" xfId="4" applyNumberFormat="1" applyFont="1"/>
    <xf numFmtId="167" fontId="6" fillId="0" borderId="0" xfId="3" applyNumberFormat="1" applyFont="1"/>
    <xf numFmtId="0" fontId="16" fillId="0" borderId="0" xfId="3" applyFont="1" applyAlignment="1">
      <alignment wrapText="1"/>
    </xf>
    <xf numFmtId="0" fontId="16" fillId="0" borderId="0" xfId="3" applyFont="1"/>
    <xf numFmtId="0" fontId="6" fillId="0" borderId="0" xfId="3" applyFont="1" applyAlignment="1">
      <alignment horizontal="center"/>
    </xf>
    <xf numFmtId="0" fontId="5" fillId="0" borderId="0" xfId="3" applyFont="1" applyAlignment="1">
      <alignment vertical="top" wrapText="1"/>
    </xf>
    <xf numFmtId="165" fontId="17" fillId="0" borderId="0" xfId="6" applyNumberFormat="1" applyFont="1"/>
    <xf numFmtId="165" fontId="5" fillId="5" borderId="4" xfId="3" applyNumberFormat="1" applyFont="1" applyFill="1" applyBorder="1"/>
    <xf numFmtId="166" fontId="6" fillId="0" borderId="0" xfId="3" applyNumberFormat="1" applyFont="1" applyAlignment="1">
      <alignment horizontal="center"/>
    </xf>
    <xf numFmtId="0" fontId="5" fillId="0" borderId="0" xfId="3" applyFont="1" applyAlignment="1">
      <alignment horizontal="left" wrapText="1"/>
    </xf>
    <xf numFmtId="0" fontId="5" fillId="5" borderId="13" xfId="3" applyFont="1" applyFill="1" applyBorder="1"/>
    <xf numFmtId="0" fontId="6" fillId="0" borderId="0" xfId="3" applyFont="1" applyAlignment="1">
      <alignment horizontal="center" wrapText="1"/>
    </xf>
    <xf numFmtId="0" fontId="5" fillId="0" borderId="0" xfId="3" applyFont="1" applyAlignment="1">
      <alignment horizontal="left"/>
    </xf>
    <xf numFmtId="169" fontId="5" fillId="0" borderId="0" xfId="3" applyNumberFormat="1" applyFont="1"/>
    <xf numFmtId="2" fontId="5" fillId="5" borderId="4" xfId="3" applyNumberFormat="1" applyFont="1" applyFill="1" applyBorder="1"/>
    <xf numFmtId="9" fontId="5" fillId="0" borderId="0" xfId="3" applyNumberFormat="1" applyFont="1" applyAlignment="1">
      <alignment horizontal="center"/>
    </xf>
    <xf numFmtId="2" fontId="5" fillId="0" borderId="0" xfId="3" applyNumberFormat="1" applyFont="1"/>
    <xf numFmtId="168" fontId="5" fillId="0" borderId="0" xfId="3" applyNumberFormat="1" applyFont="1"/>
    <xf numFmtId="169" fontId="6" fillId="0" borderId="0" xfId="3" applyNumberFormat="1" applyFont="1"/>
    <xf numFmtId="170" fontId="6" fillId="0" borderId="0" xfId="3" applyNumberFormat="1" applyFont="1"/>
    <xf numFmtId="2" fontId="6" fillId="5" borderId="4" xfId="3" applyNumberFormat="1" applyFont="1" applyFill="1" applyBorder="1"/>
    <xf numFmtId="169" fontId="6" fillId="0" borderId="10" xfId="3" applyNumberFormat="1" applyFont="1" applyBorder="1"/>
    <xf numFmtId="170" fontId="6" fillId="0" borderId="10" xfId="3" applyNumberFormat="1" applyFont="1" applyBorder="1"/>
    <xf numFmtId="2" fontId="6" fillId="0" borderId="10" xfId="3" applyNumberFormat="1" applyFont="1" applyBorder="1"/>
    <xf numFmtId="2" fontId="6" fillId="5" borderId="11" xfId="3" applyNumberFormat="1" applyFont="1" applyFill="1" applyBorder="1"/>
    <xf numFmtId="0" fontId="5" fillId="5" borderId="4" xfId="3" applyFont="1" applyFill="1" applyBorder="1"/>
    <xf numFmtId="0" fontId="16" fillId="0" borderId="0" xfId="3" applyFont="1" applyAlignment="1">
      <alignment horizontal="center" wrapText="1"/>
    </xf>
    <xf numFmtId="0" fontId="21" fillId="0" borderId="0" xfId="3" applyFont="1"/>
    <xf numFmtId="0" fontId="4" fillId="0" borderId="0" xfId="3" applyAlignment="1">
      <alignment wrapText="1"/>
    </xf>
    <xf numFmtId="165" fontId="5" fillId="0" borderId="0" xfId="6" applyNumberFormat="1" applyFont="1"/>
    <xf numFmtId="165" fontId="5" fillId="5" borderId="4" xfId="6" applyNumberFormat="1" applyFont="1" applyFill="1" applyBorder="1"/>
    <xf numFmtId="44" fontId="22" fillId="0" borderId="0" xfId="3" applyNumberFormat="1" applyFont="1"/>
    <xf numFmtId="44" fontId="19" fillId="0" borderId="0" xfId="3" applyNumberFormat="1" applyFont="1" applyAlignment="1">
      <alignment wrapText="1"/>
    </xf>
    <xf numFmtId="44" fontId="5" fillId="5" borderId="4" xfId="3" applyNumberFormat="1" applyFont="1" applyFill="1" applyBorder="1"/>
    <xf numFmtId="0" fontId="19" fillId="0" borderId="0" xfId="3" applyFont="1"/>
    <xf numFmtId="0" fontId="20" fillId="0" borderId="0" xfId="3" applyFont="1" applyAlignment="1">
      <alignment horizontal="center"/>
    </xf>
    <xf numFmtId="165" fontId="5" fillId="0" borderId="8" xfId="6" applyNumberFormat="1" applyFont="1" applyBorder="1"/>
    <xf numFmtId="0" fontId="17" fillId="0" borderId="0" xfId="3" applyFont="1"/>
    <xf numFmtId="165" fontId="5" fillId="5" borderId="14" xfId="6" applyNumberFormat="1" applyFont="1" applyFill="1" applyBorder="1"/>
    <xf numFmtId="0" fontId="17" fillId="0" borderId="0" xfId="3" applyFont="1" applyAlignment="1">
      <alignment horizontal="left" indent="1"/>
    </xf>
    <xf numFmtId="165" fontId="5" fillId="5" borderId="9" xfId="6" applyNumberFormat="1" applyFont="1" applyFill="1" applyBorder="1"/>
    <xf numFmtId="165" fontId="5" fillId="0" borderId="15" xfId="6" applyNumberFormat="1" applyFont="1" applyBorder="1"/>
    <xf numFmtId="165" fontId="5" fillId="5" borderId="16" xfId="6" applyNumberFormat="1" applyFont="1" applyFill="1" applyBorder="1"/>
    <xf numFmtId="10" fontId="6" fillId="0" borderId="0" xfId="3" applyNumberFormat="1" applyFont="1"/>
    <xf numFmtId="167" fontId="5" fillId="0" borderId="15" xfId="3" applyNumberFormat="1" applyFont="1" applyBorder="1"/>
    <xf numFmtId="44" fontId="7" fillId="0" borderId="0" xfId="3" applyNumberFormat="1" applyFont="1"/>
    <xf numFmtId="167" fontId="16" fillId="0" borderId="0" xfId="3" applyNumberFormat="1" applyFont="1"/>
    <xf numFmtId="167" fontId="16" fillId="5" borderId="4" xfId="3" applyNumberFormat="1" applyFont="1" applyFill="1" applyBorder="1"/>
    <xf numFmtId="165" fontId="5" fillId="13" borderId="0" xfId="6" applyNumberFormat="1" applyFont="1" applyFill="1"/>
    <xf numFmtId="165" fontId="5" fillId="13" borderId="8" xfId="6" applyNumberFormat="1" applyFont="1" applyFill="1" applyBorder="1"/>
    <xf numFmtId="165" fontId="6" fillId="0" borderId="0" xfId="6" applyNumberFormat="1" applyFont="1"/>
    <xf numFmtId="165" fontId="6" fillId="0" borderId="8" xfId="6" applyNumberFormat="1" applyFont="1" applyBorder="1"/>
    <xf numFmtId="165" fontId="16" fillId="0" borderId="0" xfId="6" applyNumberFormat="1" applyFont="1"/>
    <xf numFmtId="167" fontId="16" fillId="0" borderId="4" xfId="3" applyNumberFormat="1" applyFont="1" applyBorder="1"/>
    <xf numFmtId="167" fontId="16" fillId="5" borderId="0" xfId="3" applyNumberFormat="1" applyFont="1" applyFill="1"/>
    <xf numFmtId="0" fontId="6" fillId="8" borderId="18" xfId="3" applyFont="1" applyFill="1" applyBorder="1" applyAlignment="1">
      <alignment horizontal="center"/>
    </xf>
    <xf numFmtId="0" fontId="6" fillId="8" borderId="19" xfId="3" applyFont="1" applyFill="1" applyBorder="1" applyAlignment="1">
      <alignment horizontal="center"/>
    </xf>
    <xf numFmtId="0" fontId="14" fillId="11" borderId="12" xfId="3" applyFont="1" applyFill="1" applyBorder="1" applyAlignment="1">
      <alignment horizontal="center"/>
    </xf>
    <xf numFmtId="10" fontId="5" fillId="5" borderId="0" xfId="4" applyNumberFormat="1" applyFont="1" applyFill="1"/>
    <xf numFmtId="0" fontId="6" fillId="0" borderId="0" xfId="3" applyFont="1" applyAlignment="1">
      <alignment horizontal="center" vertical="center"/>
    </xf>
    <xf numFmtId="44" fontId="5" fillId="5" borderId="0" xfId="6" applyFont="1" applyFill="1" applyAlignment="1">
      <alignment horizontal="center"/>
    </xf>
    <xf numFmtId="0" fontId="5" fillId="0" borderId="0" xfId="3" applyFont="1" applyAlignment="1">
      <alignment horizontal="center"/>
    </xf>
    <xf numFmtId="0" fontId="6" fillId="0" borderId="0" xfId="3" applyFont="1" applyAlignment="1">
      <alignment vertical="center"/>
    </xf>
    <xf numFmtId="171" fontId="0" fillId="0" borderId="0" xfId="5" applyNumberFormat="1" applyFont="1"/>
    <xf numFmtId="9" fontId="0" fillId="0" borderId="0" xfId="4" applyFont="1"/>
    <xf numFmtId="0" fontId="4" fillId="0" borderId="4" xfId="3" applyBorder="1"/>
    <xf numFmtId="168" fontId="5" fillId="0" borderId="0" xfId="4" applyNumberFormat="1" applyFont="1"/>
    <xf numFmtId="9" fontId="6" fillId="15" borderId="0" xfId="3" applyNumberFormat="1" applyFont="1" applyFill="1"/>
    <xf numFmtId="0" fontId="14" fillId="16" borderId="0" xfId="3" applyFont="1" applyFill="1" applyAlignment="1">
      <alignment horizontal="center"/>
    </xf>
    <xf numFmtId="3" fontId="6" fillId="12" borderId="20" xfId="3" applyNumberFormat="1" applyFont="1" applyFill="1" applyBorder="1"/>
    <xf numFmtId="3" fontId="6" fillId="12" borderId="3" xfId="3" applyNumberFormat="1" applyFont="1" applyFill="1" applyBorder="1"/>
    <xf numFmtId="44" fontId="0" fillId="0" borderId="1" xfId="1" applyFont="1" applyBorder="1" applyAlignment="1">
      <alignment horizontal="center" vertical="center" wrapText="1"/>
    </xf>
    <xf numFmtId="44" fontId="6" fillId="0" borderId="0" xfId="1" applyFont="1"/>
    <xf numFmtId="44" fontId="0" fillId="0" borderId="1" xfId="0" applyNumberFormat="1" applyBorder="1" applyAlignment="1">
      <alignment vertical="center" wrapText="1"/>
    </xf>
    <xf numFmtId="0" fontId="5" fillId="18" borderId="0" xfId="3" applyFont="1" applyFill="1"/>
    <xf numFmtId="0" fontId="2" fillId="18" borderId="1" xfId="0" applyFont="1" applyFill="1" applyBorder="1" applyAlignment="1">
      <alignment horizontal="center" vertical="center" wrapText="1"/>
    </xf>
    <xf numFmtId="44" fontId="6" fillId="5" borderId="11" xfId="1" applyFont="1" applyFill="1" applyBorder="1"/>
    <xf numFmtId="2" fontId="6" fillId="15" borderId="0" xfId="3" applyNumberFormat="1" applyFont="1" applyFill="1"/>
    <xf numFmtId="0" fontId="6" fillId="18" borderId="0" xfId="3" applyFont="1" applyFill="1" applyAlignment="1">
      <alignment horizontal="left" wrapText="1"/>
    </xf>
    <xf numFmtId="165" fontId="6" fillId="19" borderId="0" xfId="3" applyNumberFormat="1" applyFont="1" applyFill="1"/>
    <xf numFmtId="0" fontId="6" fillId="8" borderId="0" xfId="3" applyFont="1" applyFill="1" applyAlignment="1">
      <alignment horizontal="center"/>
    </xf>
    <xf numFmtId="0" fontId="14" fillId="11" borderId="4" xfId="3" applyFont="1" applyFill="1" applyBorder="1" applyAlignment="1">
      <alignment horizontal="center"/>
    </xf>
    <xf numFmtId="44" fontId="5" fillId="5" borderId="4" xfId="1" applyFont="1" applyFill="1" applyBorder="1"/>
    <xf numFmtId="44" fontId="5" fillId="0" borderId="0" xfId="1" applyFont="1"/>
    <xf numFmtId="44" fontId="6" fillId="5" borderId="4" xfId="1" applyFont="1" applyFill="1" applyBorder="1"/>
    <xf numFmtId="44" fontId="6" fillId="5" borderId="14" xfId="1" applyFont="1" applyFill="1" applyBorder="1"/>
    <xf numFmtId="0" fontId="0" fillId="0" borderId="0" xfId="0" applyAlignment="1">
      <alignment vertical="center" wrapText="1"/>
    </xf>
    <xf numFmtId="44" fontId="7" fillId="0" borderId="0" xfId="1" applyFont="1"/>
    <xf numFmtId="165" fontId="6" fillId="5" borderId="4" xfId="6" applyNumberFormat="1" applyFont="1" applyFill="1" applyBorder="1"/>
    <xf numFmtId="0" fontId="6" fillId="8" borderId="0" xfId="3" applyFont="1" applyFill="1"/>
    <xf numFmtId="0" fontId="32" fillId="0" borderId="0" xfId="3" applyFont="1"/>
    <xf numFmtId="0" fontId="31" fillId="0" borderId="26" xfId="3" applyFont="1" applyBorder="1"/>
    <xf numFmtId="44" fontId="6" fillId="5" borderId="0" xfId="1" applyFont="1" applyFill="1"/>
    <xf numFmtId="165" fontId="6" fillId="4" borderId="0" xfId="6" applyNumberFormat="1" applyFont="1" applyFill="1"/>
    <xf numFmtId="0" fontId="5" fillId="4" borderId="0" xfId="3" applyFont="1" applyFill="1" applyAlignment="1">
      <alignment horizontal="left"/>
    </xf>
    <xf numFmtId="166" fontId="0" fillId="0" borderId="0" xfId="12" applyNumberFormat="1" applyFont="1"/>
    <xf numFmtId="165" fontId="5" fillId="18" borderId="8" xfId="6" applyNumberFormat="1" applyFont="1" applyFill="1" applyBorder="1"/>
    <xf numFmtId="9" fontId="5" fillId="5" borderId="0" xfId="4" applyFont="1" applyFill="1"/>
    <xf numFmtId="165" fontId="5" fillId="14" borderId="4" xfId="3" applyNumberFormat="1" applyFont="1" applyFill="1" applyBorder="1"/>
    <xf numFmtId="165" fontId="5" fillId="14" borderId="9" xfId="3" applyNumberFormat="1" applyFont="1" applyFill="1" applyBorder="1"/>
    <xf numFmtId="165" fontId="5" fillId="5" borderId="9" xfId="3" applyNumberFormat="1" applyFont="1" applyFill="1" applyBorder="1"/>
    <xf numFmtId="165" fontId="5" fillId="5" borderId="17" xfId="3" applyNumberFormat="1" applyFont="1" applyFill="1" applyBorder="1"/>
    <xf numFmtId="3" fontId="5" fillId="14" borderId="4" xfId="3" applyNumberFormat="1" applyFont="1" applyFill="1" applyBorder="1"/>
    <xf numFmtId="3" fontId="5" fillId="5" borderId="9" xfId="3" applyNumberFormat="1" applyFont="1" applyFill="1" applyBorder="1"/>
    <xf numFmtId="167" fontId="5" fillId="5" borderId="17" xfId="3" applyNumberFormat="1" applyFont="1" applyFill="1" applyBorder="1"/>
    <xf numFmtId="0" fontId="4" fillId="0" borderId="1" xfId="3" applyBorder="1"/>
    <xf numFmtId="44" fontId="10" fillId="0" borderId="1" xfId="3" applyNumberFormat="1" applyFont="1" applyBorder="1"/>
    <xf numFmtId="9" fontId="6" fillId="22" borderId="0" xfId="2" applyFont="1" applyFill="1"/>
    <xf numFmtId="165" fontId="5" fillId="18" borderId="15" xfId="6" applyNumberFormat="1" applyFont="1" applyFill="1" applyBorder="1"/>
    <xf numFmtId="0" fontId="31" fillId="0" borderId="0" xfId="3" applyFont="1"/>
    <xf numFmtId="0" fontId="5" fillId="5" borderId="21" xfId="6" applyNumberFormat="1" applyFont="1" applyFill="1" applyBorder="1"/>
    <xf numFmtId="44" fontId="5" fillId="5" borderId="0" xfId="1" applyFont="1" applyFill="1"/>
    <xf numFmtId="44" fontId="5" fillId="5" borderId="21" xfId="6" applyFont="1" applyFill="1" applyBorder="1"/>
    <xf numFmtId="44" fontId="5" fillId="5" borderId="23" xfId="1" applyFont="1" applyFill="1" applyBorder="1"/>
    <xf numFmtId="44" fontId="5" fillId="8" borderId="0" xfId="1" applyFont="1" applyFill="1"/>
    <xf numFmtId="44" fontId="6" fillId="12" borderId="22" xfId="1" applyFont="1" applyFill="1" applyBorder="1"/>
    <xf numFmtId="44" fontId="4" fillId="0" borderId="0" xfId="1" applyFont="1"/>
    <xf numFmtId="44" fontId="5" fillId="5" borderId="17" xfId="1" applyFont="1" applyFill="1" applyBorder="1"/>
    <xf numFmtId="168" fontId="5" fillId="5" borderId="4" xfId="2" applyNumberFormat="1" applyFont="1" applyFill="1" applyBorder="1"/>
    <xf numFmtId="10" fontId="5" fillId="5" borderId="4" xfId="2" applyNumberFormat="1" applyFont="1" applyFill="1" applyBorder="1"/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0" fontId="33" fillId="23" borderId="0" xfId="0" applyFont="1" applyFill="1" applyAlignment="1">
      <alignment vertical="center"/>
    </xf>
    <xf numFmtId="0" fontId="34" fillId="24" borderId="27" xfId="0" applyFont="1" applyFill="1" applyBorder="1" applyAlignment="1">
      <alignment horizontal="center" vertical="center" wrapText="1"/>
    </xf>
    <xf numFmtId="0" fontId="35" fillId="25" borderId="27" xfId="0" applyFont="1" applyFill="1" applyBorder="1" applyAlignment="1">
      <alignment vertical="center" wrapText="1"/>
    </xf>
    <xf numFmtId="0" fontId="35" fillId="25" borderId="27" xfId="0" applyFont="1" applyFill="1" applyBorder="1" applyAlignment="1">
      <alignment horizontal="center" vertical="center" wrapText="1"/>
    </xf>
    <xf numFmtId="9" fontId="35" fillId="25" borderId="27" xfId="2" applyFont="1" applyFill="1" applyBorder="1" applyAlignment="1">
      <alignment horizontal="center" vertical="center" wrapText="1"/>
    </xf>
    <xf numFmtId="164" fontId="35" fillId="25" borderId="27" xfId="1" applyNumberFormat="1" applyFont="1" applyFill="1" applyBorder="1" applyAlignment="1">
      <alignment horizontal="center" vertical="center" wrapText="1"/>
    </xf>
    <xf numFmtId="0" fontId="35" fillId="25" borderId="27" xfId="0" applyFont="1" applyFill="1" applyBorder="1"/>
    <xf numFmtId="3" fontId="35" fillId="25" borderId="27" xfId="0" applyNumberFormat="1" applyFont="1" applyFill="1" applyBorder="1" applyAlignment="1">
      <alignment vertical="center" wrapText="1"/>
    </xf>
    <xf numFmtId="3" fontId="5" fillId="25" borderId="27" xfId="3" applyNumberFormat="1" applyFont="1" applyFill="1" applyBorder="1"/>
    <xf numFmtId="14" fontId="14" fillId="9" borderId="27" xfId="3" applyNumberFormat="1" applyFont="1" applyFill="1" applyBorder="1" applyAlignment="1">
      <alignment horizontal="center"/>
    </xf>
    <xf numFmtId="0" fontId="15" fillId="10" borderId="27" xfId="3" applyFont="1" applyFill="1" applyBorder="1" applyAlignment="1">
      <alignment horizontal="center"/>
    </xf>
    <xf numFmtId="0" fontId="14" fillId="10" borderId="27" xfId="3" applyFont="1" applyFill="1" applyBorder="1" applyAlignment="1">
      <alignment horizontal="center"/>
    </xf>
    <xf numFmtId="0" fontId="34" fillId="24" borderId="27" xfId="3" applyFont="1" applyFill="1" applyBorder="1" applyAlignment="1">
      <alignment horizontal="center" vertical="center" wrapText="1"/>
    </xf>
    <xf numFmtId="0" fontId="6" fillId="25" borderId="27" xfId="3" applyFont="1" applyFill="1" applyBorder="1"/>
    <xf numFmtId="49" fontId="34" fillId="24" borderId="27" xfId="3" applyNumberFormat="1" applyFont="1" applyFill="1" applyBorder="1" applyAlignment="1">
      <alignment horizontal="center" vertical="center" wrapText="1"/>
    </xf>
    <xf numFmtId="0" fontId="6" fillId="8" borderId="27" xfId="3" applyFont="1" applyFill="1" applyBorder="1" applyAlignment="1">
      <alignment horizontal="center"/>
    </xf>
    <xf numFmtId="0" fontId="14" fillId="11" borderId="27" xfId="3" applyFont="1" applyFill="1" applyBorder="1" applyAlignment="1">
      <alignment horizontal="center"/>
    </xf>
    <xf numFmtId="0" fontId="5" fillId="25" borderId="27" xfId="3" applyFont="1" applyFill="1" applyBorder="1"/>
    <xf numFmtId="1" fontId="5" fillId="25" borderId="27" xfId="3" applyNumberFormat="1" applyFont="1" applyFill="1" applyBorder="1"/>
    <xf numFmtId="44" fontId="6" fillId="25" borderId="27" xfId="1" applyFont="1" applyFill="1" applyBorder="1"/>
    <xf numFmtId="1" fontId="5" fillId="25" borderId="27" xfId="6" applyNumberFormat="1" applyFont="1" applyFill="1" applyBorder="1"/>
    <xf numFmtId="166" fontId="5" fillId="5" borderId="27" xfId="5" applyNumberFormat="1" applyFont="1" applyFill="1" applyBorder="1"/>
    <xf numFmtId="166" fontId="5" fillId="25" borderId="27" xfId="5" applyNumberFormat="1" applyFont="1" applyFill="1" applyBorder="1"/>
    <xf numFmtId="44" fontId="6" fillId="12" borderId="27" xfId="3" applyNumberFormat="1" applyFont="1" applyFill="1" applyBorder="1"/>
    <xf numFmtId="44" fontId="5" fillId="25" borderId="27" xfId="3" applyNumberFormat="1" applyFont="1" applyFill="1" applyBorder="1"/>
    <xf numFmtId="164" fontId="5" fillId="25" borderId="27" xfId="3" applyNumberFormat="1" applyFont="1" applyFill="1" applyBorder="1"/>
    <xf numFmtId="167" fontId="5" fillId="5" borderId="27" xfId="3" applyNumberFormat="1" applyFont="1" applyFill="1" applyBorder="1"/>
    <xf numFmtId="9" fontId="6" fillId="15" borderId="27" xfId="3" applyNumberFormat="1" applyFont="1" applyFill="1" applyBorder="1"/>
    <xf numFmtId="167" fontId="6" fillId="25" borderId="27" xfId="3" applyNumberFormat="1" applyFont="1" applyFill="1" applyBorder="1"/>
    <xf numFmtId="44" fontId="7" fillId="25" borderId="27" xfId="3" applyNumberFormat="1" applyFont="1" applyFill="1" applyBorder="1"/>
    <xf numFmtId="167" fontId="5" fillId="25" borderId="27" xfId="3" applyNumberFormat="1" applyFont="1" applyFill="1" applyBorder="1"/>
    <xf numFmtId="44" fontId="4" fillId="25" borderId="27" xfId="3" applyNumberFormat="1" applyFill="1" applyBorder="1"/>
    <xf numFmtId="164" fontId="4" fillId="25" borderId="27" xfId="3" applyNumberFormat="1" applyFill="1" applyBorder="1"/>
    <xf numFmtId="44" fontId="6" fillId="18" borderId="27" xfId="3" applyNumberFormat="1" applyFont="1" applyFill="1" applyBorder="1"/>
    <xf numFmtId="168" fontId="14" fillId="10" borderId="27" xfId="4" applyNumberFormat="1" applyFont="1" applyFill="1" applyBorder="1"/>
    <xf numFmtId="168" fontId="6" fillId="12" borderId="27" xfId="4" applyNumberFormat="1" applyFont="1" applyFill="1" applyBorder="1"/>
    <xf numFmtId="44" fontId="6" fillId="5" borderId="27" xfId="1" applyFont="1" applyFill="1" applyBorder="1"/>
    <xf numFmtId="0" fontId="21" fillId="10" borderId="27" xfId="3" applyFont="1" applyFill="1" applyBorder="1"/>
    <xf numFmtId="0" fontId="6" fillId="25" borderId="27" xfId="3" applyFont="1" applyFill="1" applyBorder="1" applyAlignment="1">
      <alignment horizontal="left"/>
    </xf>
    <xf numFmtId="165" fontId="17" fillId="25" borderId="27" xfId="6" applyNumberFormat="1" applyFont="1" applyFill="1" applyBorder="1"/>
    <xf numFmtId="165" fontId="17" fillId="5" borderId="27" xfId="6" applyNumberFormat="1" applyFont="1" applyFill="1" applyBorder="1"/>
    <xf numFmtId="0" fontId="25" fillId="25" borderId="27" xfId="3" applyFont="1" applyFill="1" applyBorder="1" applyAlignment="1">
      <alignment wrapText="1"/>
    </xf>
    <xf numFmtId="0" fontId="14" fillId="16" borderId="27" xfId="3" applyFont="1" applyFill="1" applyBorder="1" applyAlignment="1">
      <alignment horizontal="center"/>
    </xf>
    <xf numFmtId="0" fontId="5" fillId="25" borderId="27" xfId="3" applyFont="1" applyFill="1" applyBorder="1" applyAlignment="1">
      <alignment wrapText="1"/>
    </xf>
    <xf numFmtId="165" fontId="6" fillId="15" borderId="27" xfId="3" applyNumberFormat="1" applyFont="1" applyFill="1" applyBorder="1" applyAlignment="1">
      <alignment horizontal="center" vertical="center"/>
    </xf>
    <xf numFmtId="0" fontId="18" fillId="25" borderId="27" xfId="3" applyFont="1" applyFill="1" applyBorder="1"/>
    <xf numFmtId="165" fontId="5" fillId="5" borderId="27" xfId="3" applyNumberFormat="1" applyFont="1" applyFill="1" applyBorder="1"/>
    <xf numFmtId="166" fontId="6" fillId="15" borderId="27" xfId="3" applyNumberFormat="1" applyFont="1" applyFill="1" applyBorder="1" applyAlignment="1">
      <alignment horizontal="center" vertical="center"/>
    </xf>
    <xf numFmtId="44" fontId="5" fillId="25" borderId="27" xfId="6" applyFont="1" applyFill="1" applyBorder="1"/>
    <xf numFmtId="3" fontId="5" fillId="5" borderId="27" xfId="3" applyNumberFormat="1" applyFont="1" applyFill="1" applyBorder="1"/>
    <xf numFmtId="0" fontId="5" fillId="20" borderId="27" xfId="3" applyFont="1" applyFill="1" applyBorder="1"/>
    <xf numFmtId="165" fontId="6" fillId="15" borderId="27" xfId="3" applyNumberFormat="1" applyFont="1" applyFill="1" applyBorder="1"/>
    <xf numFmtId="2" fontId="6" fillId="15" borderId="27" xfId="3" applyNumberFormat="1" applyFont="1" applyFill="1" applyBorder="1"/>
    <xf numFmtId="0" fontId="5" fillId="25" borderId="27" xfId="3" applyFont="1" applyFill="1" applyBorder="1" applyAlignment="1">
      <alignment horizontal="left"/>
    </xf>
    <xf numFmtId="169" fontId="5" fillId="25" borderId="27" xfId="3" applyNumberFormat="1" applyFont="1" applyFill="1" applyBorder="1"/>
    <xf numFmtId="44" fontId="5" fillId="5" borderId="27" xfId="1" applyFont="1" applyFill="1" applyBorder="1"/>
    <xf numFmtId="0" fontId="5" fillId="20" borderId="27" xfId="3" applyFont="1" applyFill="1" applyBorder="1" applyAlignment="1">
      <alignment wrapText="1"/>
    </xf>
    <xf numFmtId="44" fontId="5" fillId="25" borderId="27" xfId="1" applyFont="1" applyFill="1" applyBorder="1"/>
    <xf numFmtId="0" fontId="5" fillId="20" borderId="27" xfId="3" applyFont="1" applyFill="1" applyBorder="1" applyAlignment="1">
      <alignment horizontal="left" wrapText="1"/>
    </xf>
    <xf numFmtId="0" fontId="6" fillId="20" borderId="27" xfId="3" applyFont="1" applyFill="1" applyBorder="1"/>
    <xf numFmtId="44" fontId="6" fillId="19" borderId="27" xfId="1" applyFont="1" applyFill="1" applyBorder="1"/>
    <xf numFmtId="168" fontId="6" fillId="15" borderId="27" xfId="3" applyNumberFormat="1" applyFont="1" applyFill="1" applyBorder="1"/>
    <xf numFmtId="0" fontId="24" fillId="25" borderId="27" xfId="3" applyFont="1" applyFill="1" applyBorder="1"/>
    <xf numFmtId="0" fontId="19" fillId="15" borderId="27" xfId="3" applyFont="1" applyFill="1" applyBorder="1"/>
    <xf numFmtId="0" fontId="20" fillId="16" borderId="27" xfId="3" applyFont="1" applyFill="1" applyBorder="1" applyAlignment="1">
      <alignment horizontal="center"/>
    </xf>
    <xf numFmtId="44" fontId="19" fillId="15" borderId="27" xfId="1" applyFont="1" applyFill="1" applyBorder="1" applyAlignment="1">
      <alignment horizontal="right"/>
    </xf>
    <xf numFmtId="0" fontId="14" fillId="10" borderId="27" xfId="3" applyFont="1" applyFill="1" applyBorder="1"/>
    <xf numFmtId="0" fontId="29" fillId="18" borderId="27" xfId="13" applyFont="1" applyFill="1" applyBorder="1" applyAlignment="1">
      <alignment horizontal="left"/>
    </xf>
    <xf numFmtId="44" fontId="6" fillId="21" borderId="27" xfId="1" applyFont="1" applyFill="1" applyBorder="1"/>
    <xf numFmtId="44" fontId="6" fillId="18" borderId="27" xfId="1" applyFont="1" applyFill="1" applyBorder="1"/>
    <xf numFmtId="0" fontId="30" fillId="25" borderId="27" xfId="13" applyFont="1" applyFill="1" applyBorder="1" applyAlignment="1">
      <alignment horizontal="left" indent="1"/>
    </xf>
    <xf numFmtId="44" fontId="5" fillId="21" borderId="27" xfId="1" applyFont="1" applyFill="1" applyBorder="1"/>
    <xf numFmtId="0" fontId="30" fillId="12" borderId="27" xfId="13" applyFont="1" applyFill="1" applyBorder="1" applyAlignment="1">
      <alignment horizontal="left" indent="1"/>
    </xf>
    <xf numFmtId="165" fontId="5" fillId="21" borderId="27" xfId="1" applyNumberFormat="1" applyFont="1" applyFill="1" applyBorder="1"/>
    <xf numFmtId="165" fontId="5" fillId="12" borderId="27" xfId="1" applyNumberFormat="1" applyFont="1" applyFill="1" applyBorder="1"/>
    <xf numFmtId="169" fontId="6" fillId="25" borderId="27" xfId="3" applyNumberFormat="1" applyFont="1" applyFill="1" applyBorder="1"/>
    <xf numFmtId="2" fontId="6" fillId="5" borderId="27" xfId="3" applyNumberFormat="1" applyFont="1" applyFill="1" applyBorder="1"/>
    <xf numFmtId="170" fontId="6" fillId="25" borderId="27" xfId="3" applyNumberFormat="1" applyFont="1" applyFill="1" applyBorder="1"/>
    <xf numFmtId="2" fontId="6" fillId="25" borderId="27" xfId="3" applyNumberFormat="1" applyFont="1" applyFill="1" applyBorder="1"/>
    <xf numFmtId="170" fontId="5" fillId="25" borderId="27" xfId="3" applyNumberFormat="1" applyFont="1" applyFill="1" applyBorder="1"/>
    <xf numFmtId="2" fontId="5" fillId="25" borderId="27" xfId="3" applyNumberFormat="1" applyFont="1" applyFill="1" applyBorder="1"/>
    <xf numFmtId="2" fontId="5" fillId="5" borderId="27" xfId="3" applyNumberFormat="1" applyFont="1" applyFill="1" applyBorder="1"/>
    <xf numFmtId="2" fontId="5" fillId="25" borderId="27" xfId="4" applyNumberFormat="1" applyFont="1" applyFill="1" applyBorder="1"/>
    <xf numFmtId="2" fontId="7" fillId="25" borderId="27" xfId="3" applyNumberFormat="1" applyFont="1" applyFill="1" applyBorder="1"/>
    <xf numFmtId="0" fontId="6" fillId="4" borderId="27" xfId="3" applyFont="1" applyFill="1" applyBorder="1" applyAlignment="1">
      <alignment horizontal="left"/>
    </xf>
    <xf numFmtId="165" fontId="6" fillId="4" borderId="27" xfId="6" applyNumberFormat="1" applyFont="1" applyFill="1" applyBorder="1"/>
    <xf numFmtId="165" fontId="6" fillId="5" borderId="27" xfId="6" applyNumberFormat="1" applyFont="1" applyFill="1" applyBorder="1"/>
    <xf numFmtId="165" fontId="6" fillId="25" borderId="27" xfId="6" applyNumberFormat="1" applyFont="1" applyFill="1" applyBorder="1"/>
    <xf numFmtId="44" fontId="6" fillId="25" borderId="27" xfId="6" applyFont="1" applyFill="1" applyBorder="1"/>
    <xf numFmtId="0" fontId="5" fillId="4" borderId="27" xfId="3" applyFont="1" applyFill="1" applyBorder="1" applyAlignment="1">
      <alignment horizontal="left"/>
    </xf>
    <xf numFmtId="0" fontId="29" fillId="18" borderId="27" xfId="13" applyFont="1" applyFill="1" applyBorder="1" applyAlignment="1">
      <alignment horizontal="left" indent="1"/>
    </xf>
    <xf numFmtId="9" fontId="6" fillId="12" borderId="27" xfId="1" applyNumberFormat="1" applyFont="1" applyFill="1" applyBorder="1"/>
    <xf numFmtId="172" fontId="6" fillId="12" borderId="27" xfId="1" applyNumberFormat="1" applyFont="1" applyFill="1" applyBorder="1"/>
    <xf numFmtId="164" fontId="6" fillId="22" borderId="27" xfId="3" applyNumberFormat="1" applyFont="1" applyFill="1" applyBorder="1"/>
    <xf numFmtId="0" fontId="5" fillId="25" borderId="27" xfId="3" applyFont="1" applyFill="1" applyBorder="1" applyAlignment="1">
      <alignment horizontal="left" indent="3"/>
    </xf>
    <xf numFmtId="0" fontId="6" fillId="25" borderId="27" xfId="3" applyFont="1" applyFill="1" applyBorder="1" applyAlignment="1">
      <alignment wrapText="1"/>
    </xf>
    <xf numFmtId="0" fontId="5" fillId="21" borderId="27" xfId="3" applyFont="1" applyFill="1" applyBorder="1"/>
    <xf numFmtId="0" fontId="5" fillId="25" borderId="27" xfId="3" applyFont="1" applyFill="1" applyBorder="1" applyAlignment="1">
      <alignment horizontal="left" wrapText="1"/>
    </xf>
    <xf numFmtId="166" fontId="34" fillId="24" borderId="27" xfId="3" applyNumberFormat="1" applyFont="1" applyFill="1" applyBorder="1" applyAlignment="1">
      <alignment horizontal="center" vertical="center" wrapText="1"/>
    </xf>
    <xf numFmtId="0" fontId="6" fillId="4" borderId="27" xfId="3" applyFont="1" applyFill="1" applyBorder="1"/>
    <xf numFmtId="165" fontId="5" fillId="5" borderId="27" xfId="6" applyNumberFormat="1" applyFont="1" applyFill="1" applyBorder="1"/>
    <xf numFmtId="165" fontId="6" fillId="22" borderId="27" xfId="3" applyNumberFormat="1" applyFont="1" applyFill="1" applyBorder="1"/>
    <xf numFmtId="166" fontId="6" fillId="25" borderId="27" xfId="3" applyNumberFormat="1" applyFont="1" applyFill="1" applyBorder="1"/>
    <xf numFmtId="165" fontId="5" fillId="25" borderId="27" xfId="6" applyNumberFormat="1" applyFont="1" applyFill="1" applyBorder="1"/>
    <xf numFmtId="1" fontId="6" fillId="22" borderId="27" xfId="3" applyNumberFormat="1" applyFont="1" applyFill="1" applyBorder="1"/>
    <xf numFmtId="0" fontId="28" fillId="4" borderId="27" xfId="3" applyFont="1" applyFill="1" applyBorder="1"/>
    <xf numFmtId="165" fontId="28" fillId="4" borderId="27" xfId="6" applyNumberFormat="1" applyFont="1" applyFill="1" applyBorder="1"/>
    <xf numFmtId="167" fontId="6" fillId="22" borderId="27" xfId="3" applyNumberFormat="1" applyFont="1" applyFill="1" applyBorder="1"/>
    <xf numFmtId="0" fontId="17" fillId="25" borderId="27" xfId="3" applyFont="1" applyFill="1" applyBorder="1"/>
    <xf numFmtId="0" fontId="17" fillId="25" borderId="27" xfId="3" applyFont="1" applyFill="1" applyBorder="1" applyAlignment="1">
      <alignment horizontal="left" indent="1"/>
    </xf>
    <xf numFmtId="10" fontId="5" fillId="25" borderId="27" xfId="3" applyNumberFormat="1" applyFont="1" applyFill="1" applyBorder="1"/>
    <xf numFmtId="166" fontId="34" fillId="24" borderId="27" xfId="12" applyNumberFormat="1" applyFont="1" applyFill="1" applyBorder="1" applyAlignment="1">
      <alignment horizontal="center" vertical="center" wrapText="1"/>
    </xf>
    <xf numFmtId="44" fontId="34" fillId="24" borderId="27" xfId="1" applyFont="1" applyFill="1" applyBorder="1" applyAlignment="1">
      <alignment horizontal="center" vertical="center" wrapText="1"/>
    </xf>
    <xf numFmtId="0" fontId="36" fillId="25" borderId="27" xfId="0" applyFont="1" applyFill="1" applyBorder="1" applyAlignment="1">
      <alignment horizontal="center" vertical="center" wrapText="1"/>
    </xf>
    <xf numFmtId="9" fontId="36" fillId="25" borderId="27" xfId="0" applyNumberFormat="1" applyFont="1" applyFill="1" applyBorder="1" applyAlignment="1">
      <alignment horizontal="center" vertical="center" wrapText="1"/>
    </xf>
    <xf numFmtId="166" fontId="36" fillId="25" borderId="27" xfId="12" applyNumberFormat="1" applyFont="1" applyFill="1" applyBorder="1" applyAlignment="1">
      <alignment horizontal="center" vertical="center" wrapText="1"/>
    </xf>
    <xf numFmtId="44" fontId="36" fillId="25" borderId="27" xfId="1" applyFont="1" applyFill="1" applyBorder="1" applyAlignment="1">
      <alignment horizontal="center" vertical="center" wrapText="1"/>
    </xf>
    <xf numFmtId="0" fontId="36" fillId="25" borderId="27" xfId="0" applyFont="1" applyFill="1" applyBorder="1" applyAlignment="1">
      <alignment vertical="center" wrapText="1"/>
    </xf>
    <xf numFmtId="1" fontId="36" fillId="25" borderId="27" xfId="0" applyNumberFormat="1" applyFont="1" applyFill="1" applyBorder="1" applyAlignment="1">
      <alignment vertical="center" wrapText="1"/>
    </xf>
    <xf numFmtId="166" fontId="36" fillId="25" borderId="27" xfId="12" applyNumberFormat="1" applyFont="1" applyFill="1" applyBorder="1" applyAlignment="1">
      <alignment vertical="center" wrapText="1"/>
    </xf>
    <xf numFmtId="44" fontId="36" fillId="25" borderId="27" xfId="1" applyFont="1" applyFill="1" applyBorder="1" applyAlignment="1">
      <alignment vertical="center" wrapText="1"/>
    </xf>
    <xf numFmtId="0" fontId="34" fillId="24" borderId="27" xfId="0" applyFont="1" applyFill="1" applyBorder="1"/>
    <xf numFmtId="0" fontId="34" fillId="24" borderId="27" xfId="3" applyFont="1" applyFill="1" applyBorder="1"/>
    <xf numFmtId="165" fontId="35" fillId="25" borderId="27" xfId="3" applyNumberFormat="1" applyFont="1" applyFill="1" applyBorder="1"/>
    <xf numFmtId="44" fontId="35" fillId="25" borderId="27" xfId="3" applyNumberFormat="1" applyFont="1" applyFill="1" applyBorder="1"/>
    <xf numFmtId="0" fontId="35" fillId="25" borderId="27" xfId="3" applyFont="1" applyFill="1" applyBorder="1"/>
    <xf numFmtId="6" fontId="35" fillId="25" borderId="27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2" fillId="18" borderId="1" xfId="0" applyFont="1" applyFill="1" applyBorder="1" applyAlignment="1">
      <alignment horizontal="center" vertical="center" wrapText="1"/>
    </xf>
    <xf numFmtId="1" fontId="35" fillId="25" borderId="27" xfId="1" applyNumberFormat="1" applyFont="1" applyFill="1" applyBorder="1" applyAlignment="1">
      <alignment horizontal="center" vertical="center" wrapText="1"/>
    </xf>
    <xf numFmtId="0" fontId="35" fillId="25" borderId="27" xfId="0" applyFont="1" applyFill="1" applyBorder="1"/>
    <xf numFmtId="9" fontId="35" fillId="25" borderId="27" xfId="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64" fontId="35" fillId="25" borderId="27" xfId="1" applyNumberFormat="1" applyFont="1" applyFill="1" applyBorder="1" applyAlignment="1">
      <alignment horizontal="center" vertical="center" wrapText="1"/>
    </xf>
    <xf numFmtId="173" fontId="35" fillId="25" borderId="27" xfId="1" applyNumberFormat="1" applyFont="1" applyFill="1" applyBorder="1" applyAlignment="1">
      <alignment horizontal="center" vertical="center" wrapText="1"/>
    </xf>
    <xf numFmtId="14" fontId="35" fillId="25" borderId="27" xfId="1" applyNumberFormat="1" applyFont="1" applyFill="1" applyBorder="1" applyAlignment="1">
      <alignment horizontal="center" vertical="center" wrapText="1"/>
    </xf>
    <xf numFmtId="0" fontId="27" fillId="10" borderId="27" xfId="3" applyFont="1" applyFill="1" applyBorder="1" applyAlignment="1">
      <alignment horizontal="center"/>
    </xf>
    <xf numFmtId="0" fontId="4" fillId="0" borderId="0" xfId="3"/>
    <xf numFmtId="0" fontId="23" fillId="17" borderId="27" xfId="3" applyFont="1" applyFill="1" applyBorder="1" applyAlignment="1">
      <alignment horizontal="center"/>
    </xf>
    <xf numFmtId="0" fontId="6" fillId="0" borderId="0" xfId="3" applyFont="1" applyAlignment="1">
      <alignment horizontal="center"/>
    </xf>
    <xf numFmtId="0" fontId="12" fillId="17" borderId="27" xfId="3" applyFont="1" applyFill="1" applyBorder="1" applyAlignment="1">
      <alignment horizontal="center"/>
    </xf>
    <xf numFmtId="0" fontId="0" fillId="0" borderId="3" xfId="0" applyBorder="1"/>
    <xf numFmtId="0" fontId="0" fillId="0" borderId="2" xfId="0" applyBorder="1"/>
    <xf numFmtId="0" fontId="12" fillId="17" borderId="3" xfId="3" applyFont="1" applyFill="1" applyBorder="1" applyAlignment="1">
      <alignment horizontal="center"/>
    </xf>
  </cellXfs>
  <cellStyles count="15">
    <cellStyle name="Bad 2" xfId="7" xr:uid="{00000000-0005-0000-0000-000007000000}"/>
    <cellStyle name="Comma" xfId="12" builtinId="3"/>
    <cellStyle name="Comma 2" xfId="5" xr:uid="{00000000-0005-0000-0000-000005000000}"/>
    <cellStyle name="Comma 3" xfId="11" xr:uid="{00000000-0005-0000-0000-00000B000000}"/>
    <cellStyle name="Currency" xfId="1" builtinId="4"/>
    <cellStyle name="Currency 2" xfId="6" xr:uid="{00000000-0005-0000-0000-000006000000}"/>
    <cellStyle name="Currency 3" xfId="10" xr:uid="{00000000-0005-0000-0000-00000A000000}"/>
    <cellStyle name="Normal" xfId="0" builtinId="0"/>
    <cellStyle name="Normal 2" xfId="3" xr:uid="{00000000-0005-0000-0000-000003000000}"/>
    <cellStyle name="Normal 3" xfId="8" xr:uid="{00000000-0005-0000-0000-000008000000}"/>
    <cellStyle name="Normal 4" xfId="13" xr:uid="{00000000-0005-0000-0000-00000D000000}"/>
    <cellStyle name="Percent" xfId="2" builtinId="5"/>
    <cellStyle name="Percent 2" xfId="4" xr:uid="{00000000-0005-0000-0000-000004000000}"/>
    <cellStyle name="Percent 3" xfId="9" xr:uid="{00000000-0005-0000-0000-000009000000}"/>
    <cellStyle name="Percent 4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Growth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'General Assumption &amp; Dashboards'!$B$33</c:f>
              <c:strCache>
                <c:ptCount val="1"/>
                <c:pt idx="0">
                  <c:v>Essential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</c:spPr>
          <c:marker>
            <c:symbol val="none"/>
          </c:marker>
          <c:cat>
            <c:strRef>
              <c:f>'General Assumption &amp; Dashboards'!$A$34:$A$38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Dashboards'!$B$34:$B$38</c:f>
              <c:numCache>
                <c:formatCode>_("$"* #,##0.00_);_("$"* \(#,##0.00\);_("$"* "-"??_);_(@_)</c:formatCode>
                <c:ptCount val="5"/>
                <c:pt idx="0">
                  <c:v>55449.363236728437</c:v>
                </c:pt>
                <c:pt idx="1">
                  <c:v>382846.2056771752</c:v>
                </c:pt>
                <c:pt idx="2">
                  <c:v>873984.62446810375</c:v>
                </c:pt>
                <c:pt idx="3">
                  <c:v>1787894.9285053259</c:v>
                </c:pt>
                <c:pt idx="4">
                  <c:v>3605861.4925312893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F-6042-AA24-DEDB45182131}"/>
            </c:ext>
          </c:extLst>
        </c:ser>
        <c:ser>
          <c:idx val="1"/>
          <c:order val="1"/>
          <c:tx>
            <c:strRef>
              <c:f>'General Assumption &amp; Dashboards'!$C$33</c:f>
              <c:strCache>
                <c:ptCount val="1"/>
                <c:pt idx="0">
                  <c:v>Plus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</c:spPr>
          <c:marker>
            <c:symbol val="none"/>
          </c:marker>
          <c:cat>
            <c:strRef>
              <c:f>'General Assumption &amp; Dashboards'!$A$34:$A$38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Dashboards'!$C$34:$C$38</c:f>
              <c:numCache>
                <c:formatCode>_("$"* #,##0.00_);_("$"* \(#,##0.00\);_("$"* "-"??_);_(@_)</c:formatCode>
                <c:ptCount val="5"/>
                <c:pt idx="0">
                  <c:v>52986.235220369956</c:v>
                </c:pt>
                <c:pt idx="1">
                  <c:v>401458.85629753873</c:v>
                </c:pt>
                <c:pt idx="2">
                  <c:v>923481.27465561777</c:v>
                </c:pt>
                <c:pt idx="3">
                  <c:v>1767872.7914773447</c:v>
                </c:pt>
                <c:pt idx="4">
                  <c:v>3233978.8169960571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F-6042-AA24-DEDB45182131}"/>
            </c:ext>
          </c:extLst>
        </c:ser>
        <c:ser>
          <c:idx val="2"/>
          <c:order val="2"/>
          <c:tx>
            <c:strRef>
              <c:f>'General Assumption &amp; Dashboards'!$D$33</c:f>
              <c:strCache>
                <c:ptCount val="1"/>
                <c:pt idx="0">
                  <c:v>Pro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olid"/>
              <a:round/>
            </a:ln>
          </c:spPr>
          <c:marker>
            <c:symbol val="none"/>
          </c:marker>
          <c:cat>
            <c:strRef>
              <c:f>'General Assumption &amp; Dashboards'!$A$34:$A$38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Dashboards'!$D$34:$D$38</c:f>
              <c:numCache>
                <c:formatCode>_("$"* #,##0.00_);_("$"* \(#,##0.00\);_("$"* "-"??_);_(@_)</c:formatCode>
                <c:ptCount val="5"/>
                <c:pt idx="0">
                  <c:v>40609.220167754545</c:v>
                </c:pt>
                <c:pt idx="1">
                  <c:v>312550.00038886355</c:v>
                </c:pt>
                <c:pt idx="2">
                  <c:v>703225.72516076872</c:v>
                </c:pt>
                <c:pt idx="3">
                  <c:v>1266614.3046853472</c:v>
                </c:pt>
                <c:pt idx="4">
                  <c:v>2125532.8458679528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8F-6042-AA24-DEDB45182131}"/>
            </c:ext>
          </c:extLst>
        </c:ser>
        <c:ser>
          <c:idx val="3"/>
          <c:order val="3"/>
          <c:tx>
            <c:strRef>
              <c:f>'General Assumption &amp; Dashboards'!$E$33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olid"/>
              <a:round/>
            </a:ln>
          </c:spPr>
          <c:marker>
            <c:symbol val="none"/>
          </c:marker>
          <c:cat>
            <c:strRef>
              <c:f>'General Assumption &amp; Dashboards'!$A$34:$A$38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Dashboards'!$E$34:$E$38</c:f>
              <c:numCache>
                <c:formatCode>_("$"* #,##0.00_);_("$"* \(#,##0.00\);_("$"* "-"??_);_(@_)</c:formatCode>
                <c:ptCount val="5"/>
                <c:pt idx="0">
                  <c:v>149044.81862485292</c:v>
                </c:pt>
                <c:pt idx="1">
                  <c:v>1096855.0623635775</c:v>
                </c:pt>
                <c:pt idx="2">
                  <c:v>2500691.62428449</c:v>
                </c:pt>
                <c:pt idx="3">
                  <c:v>4822382.0246680174</c:v>
                </c:pt>
                <c:pt idx="4">
                  <c:v>8965373.1553952992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8F-6042-AA24-DEDB45182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8476351"/>
        <c:axId val="1341733759"/>
      </c:lineChart>
      <c:catAx>
        <c:axId val="1968476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1733759"/>
        <c:crosses val="autoZero"/>
        <c:auto val="1"/>
        <c:lblAlgn val="ctr"/>
        <c:lblOffset val="100"/>
        <c:noMultiLvlLbl val="0"/>
      </c:catAx>
      <c:valAx>
        <c:axId val="1341733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8476351"/>
        <c:crosses val="autoZero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9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Expense Growth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'General Assumption &amp; Dashboards'!$B$40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'General Assumption &amp; Dashboards'!$A$41:$A$45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Dashboards'!$B$41:$B$45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FB6D-E94D-BCA5-B27222E76483}"/>
            </c:ext>
          </c:extLst>
        </c:ser>
        <c:ser>
          <c:idx val="1"/>
          <c:order val="1"/>
          <c:tx>
            <c:strRef>
              <c:f>'General Assumption &amp; Dashboards'!$C$40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  <a:prstDash val="solid"/>
            </a:ln>
          </c:spPr>
          <c:invertIfNegative val="0"/>
          <c:cat>
            <c:strRef>
              <c:f>'General Assumption &amp; Dashboards'!$A$41:$A$45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Dashboards'!$C$41:$C$45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FB6D-E94D-BCA5-B27222E76483}"/>
            </c:ext>
          </c:extLst>
        </c:ser>
        <c:ser>
          <c:idx val="2"/>
          <c:order val="2"/>
          <c:tx>
            <c:strRef>
              <c:f>'General Assumption &amp; Dashboards'!$D$40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  <a:prstDash val="solid"/>
            </a:ln>
          </c:spPr>
          <c:invertIfNegative val="0"/>
          <c:cat>
            <c:strRef>
              <c:f>'General Assumption &amp; Dashboards'!$A$41:$A$45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Dashboards'!$D$41:$D$45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2-FB6D-E94D-BCA5-B27222E76483}"/>
            </c:ext>
          </c:extLst>
        </c:ser>
        <c:ser>
          <c:idx val="3"/>
          <c:order val="3"/>
          <c:tx>
            <c:strRef>
              <c:f>'General Assumption &amp; Dashboards'!$E$40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4"/>
            </a:solidFill>
            <a:ln>
              <a:noFill/>
              <a:prstDash val="solid"/>
            </a:ln>
          </c:spPr>
          <c:invertIfNegative val="0"/>
          <c:cat>
            <c:strRef>
              <c:f>'General Assumption &amp; Dashboards'!$A$41:$A$45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'General Assumption &amp; Dashboards'!$E$41:$E$45</c:f>
              <c:numCache>
                <c:formatCode>_("$"* #,##0.00_);_("$"* \(#,##0.00\);_("$"* "-"??_);_(@_)</c:formatCode>
                <c:ptCount val="5"/>
                <c:pt idx="0">
                  <c:v>483896.1813569573</c:v>
                </c:pt>
                <c:pt idx="1">
                  <c:v>822920.88076792553</c:v>
                </c:pt>
                <c:pt idx="2">
                  <c:v>1078713.0427286697</c:v>
                </c:pt>
                <c:pt idx="3">
                  <c:v>1354209.7567514281</c:v>
                </c:pt>
                <c:pt idx="4">
                  <c:v>1675411.1162404942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6D-E94D-BCA5-B27222E76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7222223"/>
        <c:axId val="1447222703"/>
      </c:barChart>
      <c:catAx>
        <c:axId val="144722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7222703"/>
        <c:crosses val="autoZero"/>
        <c:auto val="1"/>
        <c:lblAlgn val="ctr"/>
        <c:lblOffset val="100"/>
        <c:noMultiLvlLbl val="0"/>
      </c:catAx>
      <c:valAx>
        <c:axId val="1447222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7222223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276225</xdr:colOff>
      <xdr:row>2</xdr:row>
      <xdr:rowOff>14287</xdr:rowOff>
    </xdr:from>
    <xdr:to>
      <xdr:col>12</xdr:col>
      <xdr:colOff>581025</xdr:colOff>
      <xdr:row>11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300037</xdr:colOff>
      <xdr:row>13</xdr:row>
      <xdr:rowOff>71437</xdr:rowOff>
    </xdr:from>
    <xdr:to>
      <xdr:col>12</xdr:col>
      <xdr:colOff>604837</xdr:colOff>
      <xdr:row>29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279400</xdr:colOff>
      <xdr:row>33</xdr:row>
      <xdr:rowOff>12700</xdr:rowOff>
    </xdr:from>
    <xdr:to>
      <xdr:col>13</xdr:col>
      <xdr:colOff>482600</xdr:colOff>
      <xdr:row>42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FB1139-9129-B24D-8789-3B2381817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541000" y="7366000"/>
          <a:ext cx="5588000" cy="187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5"/>
  <sheetViews>
    <sheetView workbookViewId="0">
      <selection activeCell="E23" sqref="E23"/>
    </sheetView>
  </sheetViews>
  <sheetFormatPr baseColWidth="10" defaultColWidth="8.83203125" defaultRowHeight="15" x14ac:dyDescent="0.2"/>
  <cols>
    <col min="1" max="1" width="32" customWidth="1"/>
    <col min="2" max="4" width="24.1640625" customWidth="1"/>
    <col min="5" max="5" width="30.1640625" customWidth="1"/>
  </cols>
  <sheetData>
    <row r="1" spans="1:5" ht="21" customHeight="1" x14ac:dyDescent="0.2">
      <c r="A1" s="163" t="s">
        <v>0</v>
      </c>
    </row>
    <row r="3" spans="1:5" ht="16" x14ac:dyDescent="0.2">
      <c r="A3" s="164" t="s">
        <v>1</v>
      </c>
      <c r="B3" s="164" t="s">
        <v>2</v>
      </c>
      <c r="C3" s="164" t="s">
        <v>3</v>
      </c>
      <c r="D3" s="164" t="s">
        <v>4</v>
      </c>
      <c r="E3" s="164" t="s">
        <v>5</v>
      </c>
    </row>
    <row r="4" spans="1:5" x14ac:dyDescent="0.2">
      <c r="A4" s="165" t="s">
        <v>6</v>
      </c>
      <c r="B4" s="166">
        <v>500</v>
      </c>
      <c r="C4" s="166">
        <v>500</v>
      </c>
      <c r="D4" s="166">
        <v>500</v>
      </c>
      <c r="E4" s="165" t="s">
        <v>7</v>
      </c>
    </row>
    <row r="5" spans="1:5" ht="30" customHeight="1" x14ac:dyDescent="0.2">
      <c r="A5" s="165" t="s">
        <v>8</v>
      </c>
      <c r="B5" s="167">
        <v>0.06</v>
      </c>
      <c r="C5" s="167">
        <v>0.05</v>
      </c>
      <c r="D5" s="167">
        <v>0.04</v>
      </c>
      <c r="E5" s="165" t="s">
        <v>9</v>
      </c>
    </row>
    <row r="6" spans="1:5" x14ac:dyDescent="0.2">
      <c r="A6" s="165" t="s">
        <v>10</v>
      </c>
      <c r="B6" s="167">
        <v>0.3</v>
      </c>
      <c r="C6" s="167">
        <v>0.25</v>
      </c>
      <c r="D6" s="167">
        <v>0.2</v>
      </c>
      <c r="E6" s="165" t="s">
        <v>11</v>
      </c>
    </row>
    <row r="7" spans="1:5" ht="45" customHeight="1" x14ac:dyDescent="0.2">
      <c r="A7" s="165" t="s">
        <v>12</v>
      </c>
      <c r="B7" s="167">
        <v>0.35</v>
      </c>
      <c r="C7" s="167">
        <v>0.3</v>
      </c>
      <c r="D7" s="167">
        <v>0.25</v>
      </c>
      <c r="E7" s="165" t="s">
        <v>13</v>
      </c>
    </row>
    <row r="8" spans="1:5" x14ac:dyDescent="0.2">
      <c r="A8" s="165" t="s">
        <v>14</v>
      </c>
      <c r="B8" s="167">
        <v>0.25</v>
      </c>
      <c r="C8" s="167">
        <v>0.2</v>
      </c>
      <c r="D8" s="167">
        <v>0.15</v>
      </c>
      <c r="E8" s="165" t="s">
        <v>15</v>
      </c>
    </row>
    <row r="9" spans="1:5" ht="30" customHeight="1" x14ac:dyDescent="0.2">
      <c r="A9" s="165" t="s">
        <v>16</v>
      </c>
      <c r="B9" s="166">
        <v>50</v>
      </c>
      <c r="C9" s="166">
        <v>100</v>
      </c>
      <c r="D9" s="166">
        <v>200</v>
      </c>
      <c r="E9" s="165" t="s">
        <v>17</v>
      </c>
    </row>
    <row r="10" spans="1:5" x14ac:dyDescent="0.2">
      <c r="A10" s="165" t="s">
        <v>18</v>
      </c>
      <c r="B10" s="168">
        <v>150</v>
      </c>
      <c r="C10" s="168">
        <v>250</v>
      </c>
      <c r="D10" s="168">
        <v>400</v>
      </c>
      <c r="E10" s="165" t="s">
        <v>19</v>
      </c>
    </row>
    <row r="11" spans="1:5" x14ac:dyDescent="0.2">
      <c r="A11" s="165" t="s">
        <v>20</v>
      </c>
      <c r="B11" s="167">
        <v>0.1</v>
      </c>
      <c r="C11" s="167">
        <v>0.05</v>
      </c>
      <c r="D11" s="167">
        <v>0.03</v>
      </c>
      <c r="E11" s="165" t="s">
        <v>21</v>
      </c>
    </row>
    <row r="12" spans="1:5" x14ac:dyDescent="0.2">
      <c r="A12" s="165" t="s">
        <v>22</v>
      </c>
      <c r="B12" s="166">
        <v>24</v>
      </c>
      <c r="C12" s="166">
        <v>36</v>
      </c>
      <c r="D12" s="166">
        <v>60</v>
      </c>
      <c r="E12" s="165" t="s">
        <v>21</v>
      </c>
    </row>
    <row r="13" spans="1:5" x14ac:dyDescent="0.2">
      <c r="A13" s="165" t="s">
        <v>23</v>
      </c>
      <c r="B13" s="298">
        <v>1000000</v>
      </c>
      <c r="C13" s="295"/>
      <c r="D13" s="295"/>
      <c r="E13" s="165" t="s">
        <v>24</v>
      </c>
    </row>
    <row r="14" spans="1:5" x14ac:dyDescent="0.2">
      <c r="A14" s="165" t="s">
        <v>25</v>
      </c>
      <c r="B14" s="296">
        <v>0.2</v>
      </c>
      <c r="C14" s="295"/>
      <c r="D14" s="295"/>
      <c r="E14" s="165" t="s">
        <v>26</v>
      </c>
    </row>
    <row r="15" spans="1:5" x14ac:dyDescent="0.2">
      <c r="A15" s="165" t="s">
        <v>27</v>
      </c>
      <c r="B15" s="299">
        <v>7.7999999999999996E-3</v>
      </c>
      <c r="C15" s="295"/>
      <c r="D15" s="295"/>
      <c r="E15" s="165" t="s">
        <v>28</v>
      </c>
    </row>
    <row r="16" spans="1:5" x14ac:dyDescent="0.2">
      <c r="A16" s="165" t="s">
        <v>29</v>
      </c>
      <c r="B16" s="296">
        <v>0.05</v>
      </c>
      <c r="C16" s="295"/>
      <c r="D16" s="295"/>
      <c r="E16" s="165" t="s">
        <v>30</v>
      </c>
    </row>
    <row r="17" spans="1:5" x14ac:dyDescent="0.2">
      <c r="A17" s="165" t="s">
        <v>31</v>
      </c>
      <c r="B17" s="296">
        <v>0.03</v>
      </c>
      <c r="C17" s="295"/>
      <c r="D17" s="295"/>
      <c r="E17" s="165" t="s">
        <v>32</v>
      </c>
    </row>
    <row r="18" spans="1:5" x14ac:dyDescent="0.2">
      <c r="A18" s="165" t="s">
        <v>33</v>
      </c>
      <c r="B18" s="294">
        <v>6</v>
      </c>
      <c r="C18" s="295"/>
      <c r="D18" s="295"/>
      <c r="E18" s="165" t="s">
        <v>34</v>
      </c>
    </row>
    <row r="19" spans="1:5" x14ac:dyDescent="0.2">
      <c r="A19" s="165" t="s">
        <v>35</v>
      </c>
      <c r="B19" s="294" t="s">
        <v>36</v>
      </c>
      <c r="C19" s="295"/>
      <c r="D19" s="295"/>
      <c r="E19" s="165" t="s">
        <v>37</v>
      </c>
    </row>
    <row r="20" spans="1:5" x14ac:dyDescent="0.2">
      <c r="A20" s="165" t="s">
        <v>38</v>
      </c>
      <c r="B20" s="300" t="s">
        <v>39</v>
      </c>
      <c r="C20" s="295"/>
      <c r="D20" s="295"/>
      <c r="E20" s="165" t="s">
        <v>40</v>
      </c>
    </row>
    <row r="23" spans="1:5" x14ac:dyDescent="0.2">
      <c r="A23" s="297" t="s">
        <v>41</v>
      </c>
      <c r="B23" s="291"/>
      <c r="C23" s="292"/>
    </row>
    <row r="24" spans="1:5" ht="16" x14ac:dyDescent="0.2">
      <c r="A24" s="164" t="s">
        <v>42</v>
      </c>
      <c r="B24" s="164" t="s">
        <v>43</v>
      </c>
      <c r="C24" s="164" t="s">
        <v>44</v>
      </c>
      <c r="D24" s="164"/>
      <c r="E24" s="164"/>
    </row>
    <row r="25" spans="1:5" x14ac:dyDescent="0.2">
      <c r="A25" s="165" t="s">
        <v>45</v>
      </c>
      <c r="B25" s="170">
        <v>120000</v>
      </c>
      <c r="C25" s="165" t="s">
        <v>46</v>
      </c>
    </row>
    <row r="26" spans="1:5" x14ac:dyDescent="0.2">
      <c r="A26" s="165" t="s">
        <v>47</v>
      </c>
      <c r="B26" s="170">
        <v>120000</v>
      </c>
      <c r="C26" s="165" t="s">
        <v>48</v>
      </c>
    </row>
    <row r="27" spans="1:5" x14ac:dyDescent="0.2">
      <c r="A27" s="165" t="s">
        <v>49</v>
      </c>
      <c r="B27" s="170">
        <v>220000</v>
      </c>
      <c r="C27" s="165" t="s">
        <v>50</v>
      </c>
    </row>
    <row r="28" spans="1:5" x14ac:dyDescent="0.2">
      <c r="A28" s="165" t="s">
        <v>51</v>
      </c>
      <c r="B28" s="170">
        <v>500000</v>
      </c>
      <c r="C28" s="165" t="s">
        <v>52</v>
      </c>
    </row>
    <row r="29" spans="1:5" ht="30" customHeight="1" x14ac:dyDescent="0.2">
      <c r="A29" s="165" t="s">
        <v>53</v>
      </c>
      <c r="B29" s="170">
        <v>600000</v>
      </c>
      <c r="C29" s="165" t="s">
        <v>54</v>
      </c>
    </row>
    <row r="30" spans="1:5" x14ac:dyDescent="0.2">
      <c r="A30" s="165" t="s">
        <v>55</v>
      </c>
      <c r="B30" s="170">
        <f>B29+B28+B27+B26+B25</f>
        <v>1560000</v>
      </c>
      <c r="C30" s="165"/>
    </row>
    <row r="31" spans="1:5" x14ac:dyDescent="0.2">
      <c r="A31" s="161"/>
      <c r="B31" s="162"/>
      <c r="C31" s="127"/>
    </row>
    <row r="33" spans="1:5" ht="16" x14ac:dyDescent="0.2">
      <c r="A33" s="116" t="s">
        <v>56</v>
      </c>
      <c r="B33" s="18" t="s">
        <v>57</v>
      </c>
      <c r="C33" s="17" t="s">
        <v>58</v>
      </c>
      <c r="D33" s="19" t="s">
        <v>59</v>
      </c>
      <c r="E33" s="116" t="s">
        <v>60</v>
      </c>
    </row>
    <row r="34" spans="1:5" ht="16" x14ac:dyDescent="0.2">
      <c r="A34" s="2" t="s">
        <v>61</v>
      </c>
      <c r="B34" s="112">
        <f>'CA &amp; Revenue - Essentials'!J16</f>
        <v>55449.363236728437</v>
      </c>
      <c r="C34" s="112">
        <f>'CA &amp; Revenue -Plus'!J16</f>
        <v>52986.235220369956</v>
      </c>
      <c r="D34" s="112">
        <f>'CA &amp; Revenue -Pro'!J16</f>
        <v>40609.220167754545</v>
      </c>
      <c r="E34" s="114">
        <f>B34+C34+D34</f>
        <v>149044.81862485292</v>
      </c>
    </row>
    <row r="35" spans="1:5" ht="16" x14ac:dyDescent="0.2">
      <c r="A35" s="2" t="s">
        <v>62</v>
      </c>
      <c r="B35" s="112">
        <f>'CA &amp; Revenue - Essentials'!K28</f>
        <v>382846.2056771752</v>
      </c>
      <c r="C35" s="112">
        <f>'CA &amp; Revenue -Plus'!K28</f>
        <v>401458.85629753873</v>
      </c>
      <c r="D35" s="112">
        <f>'CA &amp; Revenue -Pro'!K28</f>
        <v>312550.00038886355</v>
      </c>
      <c r="E35" s="114">
        <f>B35+C35+D35</f>
        <v>1096855.0623635775</v>
      </c>
    </row>
    <row r="36" spans="1:5" ht="16" x14ac:dyDescent="0.2">
      <c r="A36" s="2" t="s">
        <v>63</v>
      </c>
      <c r="B36" s="112">
        <f>'CA &amp; Revenue - Essentials'!L40</f>
        <v>873984.62446810375</v>
      </c>
      <c r="C36" s="112">
        <f>'CA &amp; Revenue -Plus'!L40</f>
        <v>923481.27465561777</v>
      </c>
      <c r="D36" s="112">
        <f>'CA &amp; Revenue -Pro'!L40</f>
        <v>703225.72516076872</v>
      </c>
      <c r="E36" s="114">
        <f>B36+C36+D36</f>
        <v>2500691.62428449</v>
      </c>
    </row>
    <row r="37" spans="1:5" ht="16" x14ac:dyDescent="0.2">
      <c r="A37" s="2" t="s">
        <v>64</v>
      </c>
      <c r="B37" s="112">
        <f>'CA &amp; Revenue - Essentials'!M52</f>
        <v>1787894.9285053259</v>
      </c>
      <c r="C37" s="112">
        <f>'CA &amp; Revenue -Plus'!M52</f>
        <v>1767872.7914773447</v>
      </c>
      <c r="D37" s="112">
        <f>'CA &amp; Revenue -Pro'!M52</f>
        <v>1266614.3046853472</v>
      </c>
      <c r="E37" s="114">
        <f>B37+C37+D37</f>
        <v>4822382.0246680174</v>
      </c>
    </row>
    <row r="38" spans="1:5" ht="16" x14ac:dyDescent="0.2">
      <c r="A38" s="2" t="s">
        <v>65</v>
      </c>
      <c r="B38" s="112">
        <f>'CA &amp; Revenue - Essentials'!N64</f>
        <v>3605861.4925312893</v>
      </c>
      <c r="C38" s="112">
        <f>'CA &amp; Revenue -Plus'!N64</f>
        <v>3233978.8169960571</v>
      </c>
      <c r="D38" s="112">
        <f>'CA &amp; Revenue -Pro'!N64</f>
        <v>2125532.8458679528</v>
      </c>
      <c r="E38" s="114">
        <f>B38+C38+D38</f>
        <v>8965373.1553952992</v>
      </c>
    </row>
    <row r="40" spans="1:5" ht="16" x14ac:dyDescent="0.2">
      <c r="A40" s="293" t="s">
        <v>66</v>
      </c>
      <c r="B40" s="291"/>
      <c r="C40" s="291"/>
      <c r="D40" s="292"/>
      <c r="E40" s="116" t="s">
        <v>60</v>
      </c>
    </row>
    <row r="41" spans="1:5" ht="16" x14ac:dyDescent="0.2">
      <c r="A41" s="290" t="s">
        <v>61</v>
      </c>
      <c r="B41" s="291"/>
      <c r="C41" s="291"/>
      <c r="D41" s="292"/>
      <c r="E41" s="114">
        <f>'Budget, Assum &amp; ProForma State '!C73+'Budget, Assum &amp; ProForma State '!E39</f>
        <v>483896.1813569573</v>
      </c>
    </row>
    <row r="42" spans="1:5" ht="16" x14ac:dyDescent="0.2">
      <c r="A42" s="290" t="s">
        <v>62</v>
      </c>
      <c r="B42" s="291"/>
      <c r="C42" s="291"/>
      <c r="D42" s="292"/>
      <c r="E42" s="114">
        <f>'Budget, Assum &amp; ProForma State '!D73+'Budget, Assum &amp; ProForma State '!F39</f>
        <v>822920.88076792553</v>
      </c>
    </row>
    <row r="43" spans="1:5" ht="16" x14ac:dyDescent="0.2">
      <c r="A43" s="290" t="s">
        <v>63</v>
      </c>
      <c r="B43" s="291"/>
      <c r="C43" s="291"/>
      <c r="D43" s="292"/>
      <c r="E43" s="114">
        <f>SUM('Budget, Assum &amp; ProForma State '!E73+'Budget, Assum &amp; ProForma State '!G39)</f>
        <v>1078713.0427286697</v>
      </c>
    </row>
    <row r="44" spans="1:5" ht="16" x14ac:dyDescent="0.2">
      <c r="A44" s="290" t="s">
        <v>64</v>
      </c>
      <c r="B44" s="291"/>
      <c r="C44" s="291"/>
      <c r="D44" s="292"/>
      <c r="E44" s="114">
        <f>SUM('Budget, Assum &amp; ProForma State '!F73+'Budget, Assum &amp; ProForma State '!H39)</f>
        <v>1354209.7567514281</v>
      </c>
    </row>
    <row r="45" spans="1:5" ht="16" x14ac:dyDescent="0.2">
      <c r="A45" s="290" t="s">
        <v>65</v>
      </c>
      <c r="B45" s="291"/>
      <c r="C45" s="291"/>
      <c r="D45" s="292"/>
      <c r="E45" s="114">
        <f>SUM('Budget, Assum &amp; ProForma State '!G73+'Budget, Assum &amp; ProForma State '!I39)</f>
        <v>1675411.1162404942</v>
      </c>
    </row>
  </sheetData>
  <mergeCells count="15">
    <mergeCell ref="B13:D13"/>
    <mergeCell ref="A43:D43"/>
    <mergeCell ref="A41:D41"/>
    <mergeCell ref="B15:D15"/>
    <mergeCell ref="A42:D42"/>
    <mergeCell ref="B16:D16"/>
    <mergeCell ref="B20:D20"/>
    <mergeCell ref="A45:D45"/>
    <mergeCell ref="A40:D40"/>
    <mergeCell ref="B19:D19"/>
    <mergeCell ref="B14:D14"/>
    <mergeCell ref="A23:C23"/>
    <mergeCell ref="B17:D17"/>
    <mergeCell ref="B18:D18"/>
    <mergeCell ref="A44:D44"/>
  </mergeCells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  <pageSetUpPr fitToPage="1"/>
  </sheetPr>
  <dimension ref="A1:CS999"/>
  <sheetViews>
    <sheetView topLeftCell="BI1" zoomScale="73" zoomScaleNormal="110" workbookViewId="0">
      <selection activeCell="B17" sqref="B17"/>
    </sheetView>
  </sheetViews>
  <sheetFormatPr baseColWidth="10" defaultColWidth="12.6640625" defaultRowHeight="15" customHeight="1" x14ac:dyDescent="0.2"/>
  <cols>
    <col min="1" max="1" width="10" style="3" customWidth="1"/>
    <col min="2" max="2" width="129.5" style="3" customWidth="1"/>
    <col min="3" max="3" width="40.5" style="3" customWidth="1"/>
    <col min="4" max="4" width="38.5" style="3" bestFit="1" customWidth="1"/>
    <col min="5" max="5" width="26.1640625" style="3" customWidth="1"/>
    <col min="6" max="6" width="29.5" style="3" customWidth="1"/>
    <col min="7" max="7" width="22.6640625" style="3" customWidth="1"/>
    <col min="8" max="8" width="42" style="3" bestFit="1" customWidth="1"/>
    <col min="9" max="9" width="23.6640625" style="3" customWidth="1"/>
    <col min="10" max="10" width="21.1640625" style="3" customWidth="1"/>
    <col min="11" max="14" width="23.6640625" style="3" customWidth="1"/>
    <col min="15" max="15" width="19" style="3" customWidth="1"/>
    <col min="16" max="16" width="24.33203125" style="3" customWidth="1"/>
    <col min="17" max="17" width="25.33203125" style="3" customWidth="1"/>
    <col min="18" max="18" width="27" style="3" customWidth="1"/>
    <col min="19" max="19" width="21.5" style="3" customWidth="1"/>
    <col min="20" max="20" width="8.33203125" style="3" customWidth="1"/>
    <col min="21" max="21" width="1.6640625" style="3" customWidth="1"/>
    <col min="22" max="22" width="10" style="3" customWidth="1"/>
    <col min="23" max="23" width="51.6640625" style="3" customWidth="1"/>
    <col min="24" max="35" width="17.5" style="3" customWidth="1"/>
    <col min="36" max="36" width="19.1640625" style="106" customWidth="1"/>
    <col min="37" max="37" width="21.5" style="3" customWidth="1"/>
    <col min="38" max="38" width="51.6640625" style="3" customWidth="1"/>
    <col min="39" max="39" width="17" style="3" customWidth="1"/>
    <col min="40" max="41" width="19" style="3" customWidth="1"/>
    <col min="42" max="43" width="17.5" style="3" customWidth="1"/>
    <col min="44" max="50" width="19.5" style="3" bestFit="1" customWidth="1"/>
    <col min="51" max="51" width="21.6640625" style="3" bestFit="1" customWidth="1"/>
    <col min="52" max="52" width="18.83203125" style="3" customWidth="1"/>
    <col min="53" max="53" width="40" style="3" customWidth="1"/>
    <col min="54" max="65" width="21.5" style="3" customWidth="1"/>
    <col min="66" max="66" width="22.83203125" style="3" customWidth="1"/>
    <col min="67" max="67" width="16.33203125" style="3" customWidth="1"/>
    <col min="68" max="68" width="58.5" style="3" customWidth="1"/>
    <col min="69" max="80" width="21.5" style="3" customWidth="1"/>
    <col min="81" max="81" width="27.6640625" style="3" bestFit="1" customWidth="1"/>
    <col min="82" max="82" width="13.5" style="3" bestFit="1" customWidth="1"/>
    <col min="83" max="83" width="43.6640625" style="3" customWidth="1"/>
    <col min="84" max="87" width="22.83203125" style="3" customWidth="1"/>
    <col min="88" max="91" width="21.5" style="3" customWidth="1"/>
    <col min="92" max="95" width="18.83203125" style="3" customWidth="1"/>
    <col min="96" max="96" width="27.6640625" style="3" bestFit="1" customWidth="1"/>
    <col min="97" max="97" width="16.1640625" style="3" bestFit="1" customWidth="1"/>
    <col min="98" max="98" width="12.6640625" style="3" customWidth="1"/>
    <col min="99" max="16384" width="12.6640625" style="3"/>
  </cols>
  <sheetData>
    <row r="1" spans="1:97" ht="18.75" customHeight="1" x14ac:dyDescent="0.3">
      <c r="A1" s="303" t="s">
        <v>67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23"/>
      <c r="V1" s="305" t="s">
        <v>68</v>
      </c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7"/>
      <c r="AK1" s="24"/>
      <c r="AL1" s="308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24"/>
      <c r="BA1" s="305" t="s">
        <v>69</v>
      </c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24"/>
      <c r="BP1" s="305" t="s">
        <v>70</v>
      </c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E1" s="305" t="s">
        <v>71</v>
      </c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</row>
    <row r="2" spans="1:97" ht="18.75" customHeight="1" x14ac:dyDescent="0.3">
      <c r="A2" s="302"/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23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  <c r="AI2" s="302"/>
      <c r="AJ2" s="307"/>
      <c r="AK2" s="24"/>
      <c r="AL2" s="306"/>
      <c r="AM2" s="302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24"/>
      <c r="BA2" s="306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24"/>
      <c r="BP2" s="306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/>
      <c r="CE2" s="306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</row>
    <row r="3" spans="1:97" ht="18.75" customHeight="1" thickBo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25"/>
      <c r="U3" s="26"/>
      <c r="V3" s="4"/>
      <c r="W3" s="4"/>
      <c r="X3" s="4"/>
      <c r="Y3" s="27"/>
      <c r="Z3" s="27"/>
      <c r="AA3" s="27"/>
      <c r="AB3" s="27"/>
      <c r="AC3" s="27"/>
      <c r="AD3" s="27"/>
      <c r="AE3" s="171" t="s">
        <v>72</v>
      </c>
      <c r="AF3" s="27"/>
      <c r="AG3" s="27"/>
      <c r="AH3" s="27"/>
      <c r="AI3" s="27"/>
      <c r="AJ3" s="28"/>
      <c r="AL3" s="4"/>
      <c r="BA3" s="4"/>
      <c r="BP3" s="4"/>
      <c r="CE3" s="4"/>
    </row>
    <row r="4" spans="1:97" ht="18.75" customHeight="1" thickBot="1" x14ac:dyDescent="0.3">
      <c r="A4" s="4"/>
      <c r="B4" s="29"/>
      <c r="C4" s="172">
        <v>46023</v>
      </c>
      <c r="D4" s="172">
        <v>46054</v>
      </c>
      <c r="E4" s="172">
        <v>46082</v>
      </c>
      <c r="F4" s="172">
        <v>46113</v>
      </c>
      <c r="G4" s="172">
        <v>46143</v>
      </c>
      <c r="H4" s="172">
        <v>46174</v>
      </c>
      <c r="I4" s="172">
        <v>46204</v>
      </c>
      <c r="J4" s="172">
        <v>46235</v>
      </c>
      <c r="K4" s="172">
        <v>46266</v>
      </c>
      <c r="L4" s="172">
        <v>46296</v>
      </c>
      <c r="M4" s="172">
        <v>46327</v>
      </c>
      <c r="N4" s="172">
        <v>46357</v>
      </c>
      <c r="O4" s="173">
        <v>2026</v>
      </c>
      <c r="P4" s="173">
        <v>2027</v>
      </c>
      <c r="Q4" s="174">
        <v>2028</v>
      </c>
      <c r="R4" s="174">
        <v>2029</v>
      </c>
      <c r="S4" s="174">
        <v>2030</v>
      </c>
      <c r="T4" s="4"/>
      <c r="U4" s="23"/>
      <c r="V4" s="175" t="s">
        <v>73</v>
      </c>
      <c r="W4" s="176" t="s">
        <v>74</v>
      </c>
      <c r="X4" s="172">
        <v>46023</v>
      </c>
      <c r="Y4" s="172">
        <v>46054</v>
      </c>
      <c r="Z4" s="172">
        <v>46082</v>
      </c>
      <c r="AA4" s="172">
        <v>46113</v>
      </c>
      <c r="AB4" s="172">
        <v>46143</v>
      </c>
      <c r="AC4" s="172">
        <v>46174</v>
      </c>
      <c r="AD4" s="172">
        <v>46204</v>
      </c>
      <c r="AE4" s="172">
        <v>46235</v>
      </c>
      <c r="AF4" s="172">
        <v>46266</v>
      </c>
      <c r="AG4" s="172">
        <v>46296</v>
      </c>
      <c r="AH4" s="172">
        <v>46327</v>
      </c>
      <c r="AI4" s="172">
        <v>46357</v>
      </c>
      <c r="AJ4" s="177" t="s">
        <v>75</v>
      </c>
      <c r="AK4" s="7"/>
      <c r="AL4" s="176" t="s">
        <v>74</v>
      </c>
      <c r="AM4" s="172">
        <v>46388</v>
      </c>
      <c r="AN4" s="172">
        <v>46419</v>
      </c>
      <c r="AO4" s="172">
        <v>46447</v>
      </c>
      <c r="AP4" s="172">
        <v>46478</v>
      </c>
      <c r="AQ4" s="172">
        <v>46508</v>
      </c>
      <c r="AR4" s="172">
        <v>46539</v>
      </c>
      <c r="AS4" s="172">
        <v>46569</v>
      </c>
      <c r="AT4" s="172">
        <v>46600</v>
      </c>
      <c r="AU4" s="172">
        <v>46631</v>
      </c>
      <c r="AV4" s="172">
        <v>46661</v>
      </c>
      <c r="AW4" s="172">
        <v>46692</v>
      </c>
      <c r="AX4" s="172">
        <v>46722</v>
      </c>
      <c r="AY4" s="177" t="s">
        <v>75</v>
      </c>
      <c r="AZ4" s="7"/>
      <c r="BA4" s="176" t="s">
        <v>74</v>
      </c>
      <c r="BB4" s="172">
        <v>46753</v>
      </c>
      <c r="BC4" s="172">
        <v>46784</v>
      </c>
      <c r="BD4" s="172">
        <v>46813</v>
      </c>
      <c r="BE4" s="172">
        <v>46844</v>
      </c>
      <c r="BF4" s="172">
        <v>46874</v>
      </c>
      <c r="BG4" s="172">
        <v>46905</v>
      </c>
      <c r="BH4" s="172">
        <v>46935</v>
      </c>
      <c r="BI4" s="172">
        <v>46966</v>
      </c>
      <c r="BJ4" s="172">
        <v>46997</v>
      </c>
      <c r="BK4" s="172">
        <v>47027</v>
      </c>
      <c r="BL4" s="172">
        <v>47058</v>
      </c>
      <c r="BM4" s="172">
        <v>47088</v>
      </c>
      <c r="BN4" s="177" t="s">
        <v>75</v>
      </c>
      <c r="BO4" s="7"/>
      <c r="BP4" s="176" t="s">
        <v>74</v>
      </c>
      <c r="BQ4" s="172">
        <v>47119</v>
      </c>
      <c r="BR4" s="172">
        <v>47150</v>
      </c>
      <c r="BS4" s="172">
        <v>47178</v>
      </c>
      <c r="BT4" s="172">
        <v>47209</v>
      </c>
      <c r="BU4" s="172">
        <v>47239</v>
      </c>
      <c r="BV4" s="172">
        <v>47270</v>
      </c>
      <c r="BW4" s="172">
        <v>47300</v>
      </c>
      <c r="BX4" s="172">
        <v>47331</v>
      </c>
      <c r="BY4" s="172">
        <v>47362</v>
      </c>
      <c r="BZ4" s="172">
        <v>47392</v>
      </c>
      <c r="CA4" s="172">
        <v>47423</v>
      </c>
      <c r="CB4" s="172">
        <v>47453</v>
      </c>
      <c r="CC4" s="177" t="s">
        <v>75</v>
      </c>
      <c r="CE4" s="176" t="s">
        <v>74</v>
      </c>
      <c r="CF4" s="172">
        <v>47484</v>
      </c>
      <c r="CG4" s="172">
        <v>47515</v>
      </c>
      <c r="CH4" s="172">
        <v>47543</v>
      </c>
      <c r="CI4" s="172">
        <v>47574</v>
      </c>
      <c r="CJ4" s="172">
        <v>47604</v>
      </c>
      <c r="CK4" s="172">
        <v>47635</v>
      </c>
      <c r="CL4" s="172">
        <v>47665</v>
      </c>
      <c r="CM4" s="172">
        <v>47696</v>
      </c>
      <c r="CN4" s="172">
        <v>47727</v>
      </c>
      <c r="CO4" s="172">
        <v>47757</v>
      </c>
      <c r="CP4" s="172">
        <v>47788</v>
      </c>
      <c r="CQ4" s="172">
        <v>47818</v>
      </c>
      <c r="CR4" s="177" t="s">
        <v>75</v>
      </c>
    </row>
    <row r="5" spans="1:97" ht="18.75" customHeight="1" thickBot="1" x14ac:dyDescent="0.3">
      <c r="A5" s="175" t="s">
        <v>73</v>
      </c>
      <c r="B5" s="176" t="s">
        <v>76</v>
      </c>
      <c r="C5" s="178" t="s">
        <v>77</v>
      </c>
      <c r="D5" s="178" t="s">
        <v>78</v>
      </c>
      <c r="E5" s="178" t="s">
        <v>79</v>
      </c>
      <c r="F5" s="178" t="s">
        <v>80</v>
      </c>
      <c r="G5" s="178" t="s">
        <v>81</v>
      </c>
      <c r="H5" s="178" t="s">
        <v>82</v>
      </c>
      <c r="I5" s="178" t="s">
        <v>83</v>
      </c>
      <c r="J5" s="178" t="s">
        <v>84</v>
      </c>
      <c r="K5" s="178" t="s">
        <v>85</v>
      </c>
      <c r="L5" s="178" t="s">
        <v>86</v>
      </c>
      <c r="M5" s="178" t="s">
        <v>87</v>
      </c>
      <c r="N5" s="178" t="s">
        <v>88</v>
      </c>
      <c r="O5" s="4"/>
      <c r="P5" s="4"/>
      <c r="Q5" s="4"/>
      <c r="R5" s="4"/>
      <c r="S5" s="4"/>
      <c r="T5" s="4"/>
      <c r="U5" s="23"/>
      <c r="V5" s="4"/>
      <c r="W5" s="4"/>
      <c r="X5" s="178" t="s">
        <v>77</v>
      </c>
      <c r="Y5" s="178" t="s">
        <v>78</v>
      </c>
      <c r="Z5" s="178" t="s">
        <v>79</v>
      </c>
      <c r="AA5" s="178" t="s">
        <v>80</v>
      </c>
      <c r="AB5" s="178" t="s">
        <v>81</v>
      </c>
      <c r="AC5" s="178" t="s">
        <v>82</v>
      </c>
      <c r="AD5" s="178" t="s">
        <v>83</v>
      </c>
      <c r="AE5" s="178" t="s">
        <v>84</v>
      </c>
      <c r="AF5" s="178" t="s">
        <v>85</v>
      </c>
      <c r="AG5" s="178" t="s">
        <v>86</v>
      </c>
      <c r="AH5" s="178" t="s">
        <v>87</v>
      </c>
      <c r="AI5" s="178" t="s">
        <v>88</v>
      </c>
      <c r="AJ5" s="179">
        <v>2026</v>
      </c>
      <c r="AK5" s="7"/>
      <c r="AL5" s="4"/>
      <c r="AM5" s="178" t="s">
        <v>77</v>
      </c>
      <c r="AN5" s="178" t="s">
        <v>78</v>
      </c>
      <c r="AO5" s="178" t="s">
        <v>79</v>
      </c>
      <c r="AP5" s="178" t="s">
        <v>80</v>
      </c>
      <c r="AQ5" s="178" t="s">
        <v>81</v>
      </c>
      <c r="AR5" s="178" t="s">
        <v>82</v>
      </c>
      <c r="AS5" s="178" t="s">
        <v>83</v>
      </c>
      <c r="AT5" s="178" t="s">
        <v>84</v>
      </c>
      <c r="AU5" s="178" t="s">
        <v>85</v>
      </c>
      <c r="AV5" s="178" t="s">
        <v>86</v>
      </c>
      <c r="AW5" s="178" t="s">
        <v>87</v>
      </c>
      <c r="AX5" s="178" t="s">
        <v>88</v>
      </c>
      <c r="AY5" s="179">
        <v>2027</v>
      </c>
      <c r="AZ5" s="7"/>
      <c r="BA5" s="4"/>
      <c r="BB5" s="178" t="s">
        <v>77</v>
      </c>
      <c r="BC5" s="178" t="s">
        <v>78</v>
      </c>
      <c r="BD5" s="178" t="s">
        <v>79</v>
      </c>
      <c r="BE5" s="178" t="s">
        <v>80</v>
      </c>
      <c r="BF5" s="178" t="s">
        <v>81</v>
      </c>
      <c r="BG5" s="178" t="s">
        <v>82</v>
      </c>
      <c r="BH5" s="178" t="s">
        <v>83</v>
      </c>
      <c r="BI5" s="178" t="s">
        <v>84</v>
      </c>
      <c r="BJ5" s="178" t="s">
        <v>85</v>
      </c>
      <c r="BK5" s="178" t="s">
        <v>86</v>
      </c>
      <c r="BL5" s="178" t="s">
        <v>87</v>
      </c>
      <c r="BM5" s="178" t="s">
        <v>88</v>
      </c>
      <c r="BN5" s="179">
        <v>2028</v>
      </c>
      <c r="BO5" s="7"/>
      <c r="BP5" s="4"/>
      <c r="BQ5" s="178" t="s">
        <v>77</v>
      </c>
      <c r="BR5" s="178" t="s">
        <v>78</v>
      </c>
      <c r="BS5" s="178" t="s">
        <v>79</v>
      </c>
      <c r="BT5" s="178" t="s">
        <v>80</v>
      </c>
      <c r="BU5" s="178" t="s">
        <v>81</v>
      </c>
      <c r="BV5" s="178" t="s">
        <v>82</v>
      </c>
      <c r="BW5" s="178" t="s">
        <v>83</v>
      </c>
      <c r="BX5" s="178" t="s">
        <v>84</v>
      </c>
      <c r="BY5" s="178" t="s">
        <v>85</v>
      </c>
      <c r="BZ5" s="178" t="s">
        <v>86</v>
      </c>
      <c r="CA5" s="178" t="s">
        <v>87</v>
      </c>
      <c r="CB5" s="178" t="s">
        <v>88</v>
      </c>
      <c r="CC5" s="179">
        <v>2029</v>
      </c>
      <c r="CE5" s="4"/>
      <c r="CF5" s="178" t="s">
        <v>77</v>
      </c>
      <c r="CG5" s="178" t="s">
        <v>78</v>
      </c>
      <c r="CH5" s="178" t="s">
        <v>79</v>
      </c>
      <c r="CI5" s="178" t="s">
        <v>80</v>
      </c>
      <c r="CJ5" s="178" t="s">
        <v>81</v>
      </c>
      <c r="CK5" s="178" t="s">
        <v>82</v>
      </c>
      <c r="CL5" s="178" t="s">
        <v>83</v>
      </c>
      <c r="CM5" s="178" t="s">
        <v>84</v>
      </c>
      <c r="CN5" s="178" t="s">
        <v>85</v>
      </c>
      <c r="CO5" s="178" t="s">
        <v>86</v>
      </c>
      <c r="CP5" s="178" t="s">
        <v>87</v>
      </c>
      <c r="CQ5" s="178" t="s">
        <v>88</v>
      </c>
      <c r="CR5" s="179">
        <v>2030</v>
      </c>
    </row>
    <row r="6" spans="1:97" ht="18.75" customHeight="1" x14ac:dyDescent="0.25">
      <c r="A6" s="5"/>
      <c r="B6" s="180" t="s">
        <v>89</v>
      </c>
      <c r="C6" s="181">
        <f>'CA &amp; Revenue - Essentials'!G5</f>
        <v>0</v>
      </c>
      <c r="D6" s="181">
        <f>'CA &amp; Revenue - Essentials'!G6</f>
        <v>0</v>
      </c>
      <c r="E6" s="181">
        <f>'CA &amp; Revenue - Essentials'!G7</f>
        <v>0</v>
      </c>
      <c r="F6" s="181">
        <f>'CA &amp; Revenue - Essentials'!G8</f>
        <v>0</v>
      </c>
      <c r="G6" s="181">
        <f>'CA &amp; Revenue - Essentials'!G9</f>
        <v>0</v>
      </c>
      <c r="H6" s="181">
        <f>'CA &amp; Revenue - Essentials'!G10</f>
        <v>0</v>
      </c>
      <c r="I6" s="181">
        <f>'CA &amp; Revenue - Essentials'!G11</f>
        <v>18.618063348360003</v>
      </c>
      <c r="J6" s="181">
        <f>'CA &amp; Revenue - Essentials'!G12</f>
        <v>36.491404162785607</v>
      </c>
      <c r="K6" s="181">
        <f>'CA &amp; Revenue - Essentials'!G13</f>
        <v>53.761519724724344</v>
      </c>
      <c r="L6" s="181">
        <f>'CA &amp; Revenue - Essentials'!G14</f>
        <v>70.559779089162248</v>
      </c>
      <c r="M6" s="181">
        <f>'CA &amp; Revenue - Essentials'!G15</f>
        <v>87.008677197370986</v>
      </c>
      <c r="N6" s="181">
        <f>'CA &amp; Revenue - Essentials'!G16</f>
        <v>103.22297805578636</v>
      </c>
      <c r="O6" s="181">
        <f>SUM('CA &amp; Revenue - Essentials'!G5:G16)</f>
        <v>369.66242157818954</v>
      </c>
      <c r="P6" s="181">
        <f>SUM('CA &amp; Revenue - Essentials'!G17:G28)</f>
        <v>2552.3080378478344</v>
      </c>
      <c r="Q6" s="181">
        <f>SUM('CA &amp; Revenue - Essentials'!G29:G40)</f>
        <v>5826.5641631206918</v>
      </c>
      <c r="R6" s="181">
        <f>SUM('CA &amp; Revenue - Essentials'!G41:G52)</f>
        <v>11919.299523368838</v>
      </c>
      <c r="S6" s="181">
        <f>SUM('CA &amp; Revenue - Essentials'!G53:G64)</f>
        <v>24039.076616875263</v>
      </c>
      <c r="T6" s="4"/>
      <c r="U6" s="23"/>
      <c r="V6" s="4"/>
      <c r="W6" s="176" t="s">
        <v>90</v>
      </c>
      <c r="X6" s="4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35"/>
      <c r="AK6" s="7"/>
      <c r="AL6" s="176" t="s">
        <v>90</v>
      </c>
      <c r="AM6" s="4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35"/>
      <c r="AZ6" s="7"/>
      <c r="BA6" s="176" t="s">
        <v>90</v>
      </c>
      <c r="BB6" s="4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35"/>
      <c r="BO6" s="7"/>
      <c r="BP6" s="176" t="s">
        <v>90</v>
      </c>
      <c r="BQ6" s="4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35"/>
      <c r="CE6" s="176" t="s">
        <v>90</v>
      </c>
      <c r="CF6" s="4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35"/>
    </row>
    <row r="7" spans="1:97" ht="18.75" customHeight="1" x14ac:dyDescent="0.25">
      <c r="A7" s="4"/>
      <c r="B7" s="180" t="s">
        <v>91</v>
      </c>
      <c r="C7" s="182">
        <f t="shared" ref="C7:N7" si="0">C6*C8</f>
        <v>0</v>
      </c>
      <c r="D7" s="182">
        <f t="shared" si="0"/>
        <v>0</v>
      </c>
      <c r="E7" s="182">
        <f t="shared" si="0"/>
        <v>0</v>
      </c>
      <c r="F7" s="182">
        <f t="shared" si="0"/>
        <v>0</v>
      </c>
      <c r="G7" s="182">
        <f t="shared" si="0"/>
        <v>0</v>
      </c>
      <c r="H7" s="182">
        <f t="shared" si="0"/>
        <v>0</v>
      </c>
      <c r="I7" s="182">
        <f t="shared" si="0"/>
        <v>2792.7095022540007</v>
      </c>
      <c r="J7" s="182">
        <f t="shared" si="0"/>
        <v>5473.7106244178412</v>
      </c>
      <c r="K7" s="182">
        <f t="shared" si="0"/>
        <v>8064.2279587086514</v>
      </c>
      <c r="L7" s="182">
        <f t="shared" si="0"/>
        <v>10583.966863374337</v>
      </c>
      <c r="M7" s="182">
        <f t="shared" si="0"/>
        <v>13051.301579605648</v>
      </c>
      <c r="N7" s="182">
        <f t="shared" si="0"/>
        <v>15483.446708367954</v>
      </c>
      <c r="O7" s="182">
        <f>O6*$C$8</f>
        <v>55449.36323672843</v>
      </c>
      <c r="P7" s="182">
        <f>P6*$C$8</f>
        <v>382846.20567717514</v>
      </c>
      <c r="Q7" s="182">
        <f>Q6*$C$8</f>
        <v>873984.62446810375</v>
      </c>
      <c r="R7" s="182">
        <f>R6*$C$8</f>
        <v>1787894.9285053257</v>
      </c>
      <c r="S7" s="182">
        <f>S6*$C$8</f>
        <v>3605861.4925312893</v>
      </c>
      <c r="T7" s="4"/>
      <c r="U7" s="36"/>
      <c r="V7" s="4"/>
      <c r="W7" s="180" t="s">
        <v>92</v>
      </c>
      <c r="X7" s="183">
        <f t="shared" ref="X7:AI7" si="1">C6</f>
        <v>0</v>
      </c>
      <c r="Y7" s="183">
        <f t="shared" si="1"/>
        <v>0</v>
      </c>
      <c r="Z7" s="183">
        <f t="shared" si="1"/>
        <v>0</v>
      </c>
      <c r="AA7" s="183">
        <f t="shared" si="1"/>
        <v>0</v>
      </c>
      <c r="AB7" s="183">
        <f t="shared" si="1"/>
        <v>0</v>
      </c>
      <c r="AC7" s="183">
        <f t="shared" si="1"/>
        <v>0</v>
      </c>
      <c r="AD7" s="183">
        <f t="shared" si="1"/>
        <v>18.618063348360003</v>
      </c>
      <c r="AE7" s="183">
        <f t="shared" si="1"/>
        <v>36.491404162785607</v>
      </c>
      <c r="AF7" s="183">
        <f t="shared" si="1"/>
        <v>53.761519724724344</v>
      </c>
      <c r="AG7" s="183">
        <f t="shared" si="1"/>
        <v>70.559779089162248</v>
      </c>
      <c r="AH7" s="183">
        <f t="shared" si="1"/>
        <v>87.008677197370986</v>
      </c>
      <c r="AI7" s="183">
        <f t="shared" si="1"/>
        <v>103.22297805578636</v>
      </c>
      <c r="AJ7" s="184">
        <f>SUM(X7:AI7)</f>
        <v>369.66242157818954</v>
      </c>
      <c r="AK7" s="7"/>
      <c r="AL7" s="180" t="s">
        <v>92</v>
      </c>
      <c r="AM7" s="185">
        <f>'CA &amp; Revenue - Essentials'!G17</f>
        <v>119.31075894304934</v>
      </c>
      <c r="AN7" s="185">
        <f>'CA &amp; Revenue - Essentials'!G18</f>
        <v>135.37436646315652</v>
      </c>
      <c r="AO7" s="185">
        <f>'CA &amp; Revenue - Essentials'!G19</f>
        <v>151.51129423611769</v>
      </c>
      <c r="AP7" s="185">
        <f>'CA &amp; Revenue - Essentials'!G20</f>
        <v>167.81499109693937</v>
      </c>
      <c r="AQ7" s="185">
        <f>'CA &amp; Revenue - Essentials'!G21</f>
        <v>184.37560784874489</v>
      </c>
      <c r="AR7" s="185">
        <f>'CA &amp; Revenue - Essentials'!G22</f>
        <v>201.28068987705984</v>
      </c>
      <c r="AS7" s="185">
        <f>'CA &amp; Revenue - Essentials'!G23</f>
        <v>218.61582227133465</v>
      </c>
      <c r="AT7" s="185">
        <f>'CA &amp; Revenue - Essentials'!G24</f>
        <v>236.46523350910084</v>
      </c>
      <c r="AU7" s="185">
        <f>'CA &amp; Revenue - Essentials'!G25</f>
        <v>254.91236323098437</v>
      </c>
      <c r="AV7" s="185">
        <f>'CA &amp; Revenue - Essentials'!G26</f>
        <v>274.04039916504718</v>
      </c>
      <c r="AW7" s="185">
        <f>'CA &amp; Revenue - Essentials'!G27</f>
        <v>293.9327878411334</v>
      </c>
      <c r="AX7" s="185">
        <f>'CA &amp; Revenue - Essentials'!G28</f>
        <v>314.6737233651665</v>
      </c>
      <c r="AY7" s="184">
        <f>SUM(AM7:AX7)</f>
        <v>2552.3080378478344</v>
      </c>
      <c r="AZ7" s="7"/>
      <c r="BA7" s="180" t="s">
        <v>92</v>
      </c>
      <c r="BB7" s="185">
        <f>'CA &amp; Revenue - Essentials'!G29</f>
        <v>336.34861819528504</v>
      </c>
      <c r="BC7" s="185">
        <f>'CA &amp; Revenue - Essentials'!G30</f>
        <v>359.0445595723898</v>
      </c>
      <c r="BD7" s="185">
        <f>'CA &amp; Revenue - Essentials'!G31</f>
        <v>382.85075500358209</v>
      </c>
      <c r="BE7" s="185">
        <f>'CA &amp; Revenue - Essentials'!G32</f>
        <v>407.85896997496104</v>
      </c>
      <c r="BF7" s="185">
        <f>'CA &amp; Revenue - Essentials'!G33</f>
        <v>434.16396087750633</v>
      </c>
      <c r="BG7" s="185">
        <f>'CA &amp; Revenue - Essentials'!G34</f>
        <v>461.86390596379954</v>
      </c>
      <c r="BH7" s="185">
        <f>'CA &amp; Revenue - Essentials'!G35</f>
        <v>491.06083701190607</v>
      </c>
      <c r="BI7" s="185">
        <f>'CA &amp; Revenue - Essentials'!G36</f>
        <v>521.86107425387115</v>
      </c>
      <c r="BJ7" s="185">
        <f>'CA &amp; Revenue - Essentials'!G37</f>
        <v>554.37566702822915</v>
      </c>
      <c r="BK7" s="185">
        <f>'CA &amp; Revenue - Essentials'!G38</f>
        <v>588.72084253713604</v>
      </c>
      <c r="BL7" s="185">
        <f>'CA &amp; Revenue - Essentials'!G39</f>
        <v>625.01846502785588</v>
      </c>
      <c r="BM7" s="185">
        <f>'CA &amp; Revenue - Essentials'!G40</f>
        <v>663.39650767416981</v>
      </c>
      <c r="BN7" s="184">
        <f>SUM(BB7:BM7)</f>
        <v>5826.5641631206918</v>
      </c>
      <c r="BO7" s="7"/>
      <c r="BP7" s="180" t="s">
        <v>92</v>
      </c>
      <c r="BQ7" s="185">
        <f>'CA &amp; Revenue - Essentials'!$G41</f>
        <v>703.98953940479839</v>
      </c>
      <c r="BR7" s="185">
        <f>'CA &amp; Revenue - Essentials'!$G42</f>
        <v>746.93922891224679</v>
      </c>
      <c r="BS7" s="185">
        <f>'CA &amp; Revenue - Essentials'!$G43</f>
        <v>792.39486807582603</v>
      </c>
      <c r="BT7" s="185">
        <f>'CA &amp; Revenue - Essentials'!$G44</f>
        <v>840.51391704633568</v>
      </c>
      <c r="BU7" s="185">
        <f>'CA &amp; Revenue - Essentials'!$G45</f>
        <v>891.46257326647981</v>
      </c>
      <c r="BV7" s="185">
        <f>'CA &amp; Revenue - Essentials'!$G46</f>
        <v>945.41636674009624</v>
      </c>
      <c r="BW7" s="185">
        <f>'CA &amp; Revenue - Essentials'!$G47</f>
        <v>1002.5607839143669</v>
      </c>
      <c r="BX7" s="185">
        <f>'CA &amp; Revenue - Essentials'!$G48</f>
        <v>1063.0919226021074</v>
      </c>
      <c r="BY7" s="185">
        <f>'CA &amp; Revenue - Essentials'!$G49</f>
        <v>1127.2171804458244</v>
      </c>
      <c r="BZ7" s="185">
        <f>'CA &amp; Revenue - Essentials'!$G50</f>
        <v>1195.1559795114053</v>
      </c>
      <c r="CA7" s="185">
        <f>'CA &amp; Revenue - Essentials'!$G51</f>
        <v>1267.1405296970379</v>
      </c>
      <c r="CB7" s="185">
        <f>'CA &amp; Revenue - Essentials'!$G52</f>
        <v>1343.4166337523138</v>
      </c>
      <c r="CC7" s="184">
        <f>SUM(BQ7:CB7)</f>
        <v>11919.299523368838</v>
      </c>
      <c r="CE7" s="180" t="s">
        <v>92</v>
      </c>
      <c r="CF7" s="185">
        <f>'CA &amp; Revenue - Essentials'!$G53</f>
        <v>1424.2445368235608</v>
      </c>
      <c r="CG7" s="185">
        <f>'CA &amp; Revenue - Essentials'!$G54</f>
        <v>1509.8998235744718</v>
      </c>
      <c r="CH7" s="185">
        <f>'CA &amp; Revenue - Essentials'!$G55</f>
        <v>1600.6743660762877</v>
      </c>
      <c r="CI7" s="185">
        <f>'CA &amp; Revenue - Essentials'!$G56</f>
        <v>1696.8773258194778</v>
      </c>
      <c r="CJ7" s="185">
        <f>'CA &amp; Revenue - Essentials'!$G57</f>
        <v>1798.8362133693981</v>
      </c>
      <c r="CK7" s="185">
        <f>'CA &amp; Revenue - Essentials'!$G58</f>
        <v>1906.8980093722384</v>
      </c>
      <c r="CL7" s="185">
        <f>'CA &amp; Revenue - Essentials'!$G59</f>
        <v>2021.4303508151816</v>
      </c>
      <c r="CM7" s="185">
        <f>'CA &amp; Revenue - Essentials'!$G60</f>
        <v>2142.8227866566403</v>
      </c>
      <c r="CN7" s="185">
        <f>'CA &amp; Revenue - Essentials'!$G61</f>
        <v>2271.4881071693317</v>
      </c>
      <c r="CO7" s="185">
        <f>'CA &amp; Revenue - Essentials'!$G62</f>
        <v>2407.8637515814553</v>
      </c>
      <c r="CP7" s="185">
        <f>'CA &amp; Revenue - Essentials'!$G63</f>
        <v>2552.4132988601104</v>
      </c>
      <c r="CQ7" s="185">
        <f>'CA &amp; Revenue - Essentials'!$G64</f>
        <v>2705.6280467571078</v>
      </c>
      <c r="CR7" s="184">
        <f>SUM(CF7:CQ7)</f>
        <v>24039.076616875263</v>
      </c>
    </row>
    <row r="8" spans="1:97" ht="18.75" customHeight="1" x14ac:dyDescent="0.25">
      <c r="A8" s="4"/>
      <c r="B8" s="180" t="s">
        <v>93</v>
      </c>
      <c r="C8" s="186">
        <f>'General Assumption &amp; Dashboards'!B10</f>
        <v>150</v>
      </c>
      <c r="D8" s="187">
        <f t="shared" ref="D8:O8" si="2">ROUNDUP(C8*(1+D9),2)</f>
        <v>150</v>
      </c>
      <c r="E8" s="187">
        <f t="shared" si="2"/>
        <v>150</v>
      </c>
      <c r="F8" s="187">
        <f t="shared" si="2"/>
        <v>150</v>
      </c>
      <c r="G8" s="187">
        <f t="shared" si="2"/>
        <v>150</v>
      </c>
      <c r="H8" s="187">
        <f t="shared" si="2"/>
        <v>150</v>
      </c>
      <c r="I8" s="187">
        <f t="shared" si="2"/>
        <v>150</v>
      </c>
      <c r="J8" s="187">
        <f t="shared" si="2"/>
        <v>150</v>
      </c>
      <c r="K8" s="187">
        <f t="shared" si="2"/>
        <v>150</v>
      </c>
      <c r="L8" s="187">
        <f t="shared" si="2"/>
        <v>150</v>
      </c>
      <c r="M8" s="187">
        <f t="shared" si="2"/>
        <v>150</v>
      </c>
      <c r="N8" s="187">
        <f t="shared" si="2"/>
        <v>150</v>
      </c>
      <c r="O8" s="187">
        <f t="shared" si="2"/>
        <v>150</v>
      </c>
      <c r="P8" s="187">
        <f>ROUNDUP(N8*(1+P9),2)</f>
        <v>150</v>
      </c>
      <c r="Q8" s="187">
        <f>ROUNDUP(P8*(1+Q9),2)</f>
        <v>150</v>
      </c>
      <c r="R8" s="187">
        <f>ROUNDUP(Q8*(1+R9),2)</f>
        <v>157.5</v>
      </c>
      <c r="S8" s="187">
        <f>ROUNDUP(R8*(1+S9),2)</f>
        <v>157.5</v>
      </c>
      <c r="T8" s="4"/>
      <c r="U8" s="23"/>
      <c r="V8" s="4"/>
      <c r="W8" s="180" t="s">
        <v>94</v>
      </c>
      <c r="X8" s="188">
        <f t="shared" ref="X8:AI8" si="3">C8</f>
        <v>150</v>
      </c>
      <c r="Y8" s="188">
        <f t="shared" si="3"/>
        <v>150</v>
      </c>
      <c r="Z8" s="188">
        <f t="shared" si="3"/>
        <v>150</v>
      </c>
      <c r="AA8" s="188">
        <f t="shared" si="3"/>
        <v>150</v>
      </c>
      <c r="AB8" s="188">
        <f t="shared" si="3"/>
        <v>150</v>
      </c>
      <c r="AC8" s="188">
        <f t="shared" si="3"/>
        <v>150</v>
      </c>
      <c r="AD8" s="188">
        <f t="shared" si="3"/>
        <v>150</v>
      </c>
      <c r="AE8" s="188">
        <f t="shared" si="3"/>
        <v>150</v>
      </c>
      <c r="AF8" s="188">
        <f t="shared" si="3"/>
        <v>150</v>
      </c>
      <c r="AG8" s="188">
        <f t="shared" si="3"/>
        <v>150</v>
      </c>
      <c r="AH8" s="188">
        <f t="shared" si="3"/>
        <v>150</v>
      </c>
      <c r="AI8" s="188">
        <f t="shared" si="3"/>
        <v>150</v>
      </c>
      <c r="AJ8" s="189">
        <f>AI8</f>
        <v>150</v>
      </c>
      <c r="AK8" s="7"/>
      <c r="AL8" s="180" t="s">
        <v>94</v>
      </c>
      <c r="AM8" s="188">
        <f t="shared" ref="AM8:AX8" si="4">$P8</f>
        <v>150</v>
      </c>
      <c r="AN8" s="188">
        <f t="shared" si="4"/>
        <v>150</v>
      </c>
      <c r="AO8" s="188">
        <f t="shared" si="4"/>
        <v>150</v>
      </c>
      <c r="AP8" s="188">
        <f t="shared" si="4"/>
        <v>150</v>
      </c>
      <c r="AQ8" s="188">
        <f t="shared" si="4"/>
        <v>150</v>
      </c>
      <c r="AR8" s="188">
        <f t="shared" si="4"/>
        <v>150</v>
      </c>
      <c r="AS8" s="188">
        <f t="shared" si="4"/>
        <v>150</v>
      </c>
      <c r="AT8" s="188">
        <f t="shared" si="4"/>
        <v>150</v>
      </c>
      <c r="AU8" s="188">
        <f t="shared" si="4"/>
        <v>150</v>
      </c>
      <c r="AV8" s="188">
        <f t="shared" si="4"/>
        <v>150</v>
      </c>
      <c r="AW8" s="188">
        <f t="shared" si="4"/>
        <v>150</v>
      </c>
      <c r="AX8" s="188">
        <f t="shared" si="4"/>
        <v>150</v>
      </c>
      <c r="AY8" s="39"/>
      <c r="AZ8" s="7"/>
      <c r="BA8" s="180" t="s">
        <v>94</v>
      </c>
      <c r="BB8" s="188">
        <f t="shared" ref="BB8:BM8" si="5">$Q8</f>
        <v>150</v>
      </c>
      <c r="BC8" s="188">
        <f t="shared" si="5"/>
        <v>150</v>
      </c>
      <c r="BD8" s="188">
        <f t="shared" si="5"/>
        <v>150</v>
      </c>
      <c r="BE8" s="188">
        <f t="shared" si="5"/>
        <v>150</v>
      </c>
      <c r="BF8" s="188">
        <f t="shared" si="5"/>
        <v>150</v>
      </c>
      <c r="BG8" s="188">
        <f t="shared" si="5"/>
        <v>150</v>
      </c>
      <c r="BH8" s="188">
        <f t="shared" si="5"/>
        <v>150</v>
      </c>
      <c r="BI8" s="188">
        <f t="shared" si="5"/>
        <v>150</v>
      </c>
      <c r="BJ8" s="188">
        <f t="shared" si="5"/>
        <v>150</v>
      </c>
      <c r="BK8" s="188">
        <f t="shared" si="5"/>
        <v>150</v>
      </c>
      <c r="BL8" s="188">
        <f t="shared" si="5"/>
        <v>150</v>
      </c>
      <c r="BM8" s="188">
        <f t="shared" si="5"/>
        <v>150</v>
      </c>
      <c r="BN8" s="39"/>
      <c r="BO8" s="7"/>
      <c r="BP8" s="180" t="s">
        <v>94</v>
      </c>
      <c r="BQ8" s="188">
        <f t="shared" ref="BQ8:CB8" si="6">$Q8</f>
        <v>150</v>
      </c>
      <c r="BR8" s="188">
        <f t="shared" si="6"/>
        <v>150</v>
      </c>
      <c r="BS8" s="188">
        <f t="shared" si="6"/>
        <v>150</v>
      </c>
      <c r="BT8" s="188">
        <f t="shared" si="6"/>
        <v>150</v>
      </c>
      <c r="BU8" s="188">
        <f t="shared" si="6"/>
        <v>150</v>
      </c>
      <c r="BV8" s="188">
        <f t="shared" si="6"/>
        <v>150</v>
      </c>
      <c r="BW8" s="188">
        <f t="shared" si="6"/>
        <v>150</v>
      </c>
      <c r="BX8" s="188">
        <f t="shared" si="6"/>
        <v>150</v>
      </c>
      <c r="BY8" s="188">
        <f t="shared" si="6"/>
        <v>150</v>
      </c>
      <c r="BZ8" s="188">
        <f t="shared" si="6"/>
        <v>150</v>
      </c>
      <c r="CA8" s="188">
        <f t="shared" si="6"/>
        <v>150</v>
      </c>
      <c r="CB8" s="188">
        <f t="shared" si="6"/>
        <v>150</v>
      </c>
      <c r="CC8" s="39"/>
      <c r="CE8" s="180" t="s">
        <v>94</v>
      </c>
      <c r="CF8" s="188">
        <f t="shared" ref="CF8:CQ8" si="7">$Q8</f>
        <v>150</v>
      </c>
      <c r="CG8" s="188">
        <f t="shared" si="7"/>
        <v>150</v>
      </c>
      <c r="CH8" s="188">
        <f t="shared" si="7"/>
        <v>150</v>
      </c>
      <c r="CI8" s="188">
        <f t="shared" si="7"/>
        <v>150</v>
      </c>
      <c r="CJ8" s="188">
        <f t="shared" si="7"/>
        <v>150</v>
      </c>
      <c r="CK8" s="188">
        <f t="shared" si="7"/>
        <v>150</v>
      </c>
      <c r="CL8" s="188">
        <f t="shared" si="7"/>
        <v>150</v>
      </c>
      <c r="CM8" s="188">
        <f t="shared" si="7"/>
        <v>150</v>
      </c>
      <c r="CN8" s="188">
        <f t="shared" si="7"/>
        <v>150</v>
      </c>
      <c r="CO8" s="188">
        <f t="shared" si="7"/>
        <v>150</v>
      </c>
      <c r="CP8" s="188">
        <f t="shared" si="7"/>
        <v>150</v>
      </c>
      <c r="CQ8" s="188">
        <f t="shared" si="7"/>
        <v>150</v>
      </c>
      <c r="CR8" s="39"/>
    </row>
    <row r="9" spans="1:97" ht="18.75" customHeight="1" x14ac:dyDescent="0.25">
      <c r="A9" s="4"/>
      <c r="B9" s="180" t="s">
        <v>95</v>
      </c>
      <c r="C9" s="4"/>
      <c r="D9" s="187">
        <f>ROUNDUP(C9*(1+D19),2)</f>
        <v>0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08">
        <v>0</v>
      </c>
      <c r="N9" s="108">
        <v>0</v>
      </c>
      <c r="O9" s="108">
        <v>0</v>
      </c>
      <c r="P9" s="108">
        <v>0</v>
      </c>
      <c r="Q9" s="108">
        <v>0</v>
      </c>
      <c r="R9" s="190">
        <v>0.05</v>
      </c>
      <c r="S9" s="108">
        <v>0</v>
      </c>
      <c r="T9" s="4"/>
      <c r="U9" s="23"/>
      <c r="V9" s="4"/>
      <c r="W9" s="176" t="s">
        <v>56</v>
      </c>
      <c r="X9" s="191">
        <f t="shared" ref="X9:AI9" si="8">(X7*X8)</f>
        <v>0</v>
      </c>
      <c r="Y9" s="191">
        <f t="shared" si="8"/>
        <v>0</v>
      </c>
      <c r="Z9" s="191">
        <f t="shared" si="8"/>
        <v>0</v>
      </c>
      <c r="AA9" s="191">
        <f t="shared" si="8"/>
        <v>0</v>
      </c>
      <c r="AB9" s="191">
        <f t="shared" si="8"/>
        <v>0</v>
      </c>
      <c r="AC9" s="191">
        <f t="shared" si="8"/>
        <v>0</v>
      </c>
      <c r="AD9" s="191">
        <f t="shared" si="8"/>
        <v>2792.7095022540007</v>
      </c>
      <c r="AE9" s="191">
        <f t="shared" si="8"/>
        <v>5473.7106244178412</v>
      </c>
      <c r="AF9" s="191">
        <f t="shared" si="8"/>
        <v>8064.2279587086514</v>
      </c>
      <c r="AG9" s="191">
        <f t="shared" si="8"/>
        <v>10583.966863374337</v>
      </c>
      <c r="AH9" s="191">
        <f t="shared" si="8"/>
        <v>13051.301579605648</v>
      </c>
      <c r="AI9" s="191">
        <f t="shared" si="8"/>
        <v>15483.446708367954</v>
      </c>
      <c r="AJ9" s="189">
        <f>SUM(X9:AI9)</f>
        <v>55449.363236728437</v>
      </c>
      <c r="AK9" s="192">
        <f>AJ9-'CA &amp; Revenue - Essentials'!J16</f>
        <v>0</v>
      </c>
      <c r="AL9" s="176" t="s">
        <v>56</v>
      </c>
      <c r="AM9" s="193">
        <f t="shared" ref="AM9:AX9" si="9">AM7*AM8</f>
        <v>17896.613841457402</v>
      </c>
      <c r="AN9" s="193">
        <f t="shared" si="9"/>
        <v>20306.154969473479</v>
      </c>
      <c r="AO9" s="193">
        <f t="shared" si="9"/>
        <v>22726.694135417652</v>
      </c>
      <c r="AP9" s="193">
        <f t="shared" si="9"/>
        <v>25172.248664540904</v>
      </c>
      <c r="AQ9" s="193">
        <f t="shared" si="9"/>
        <v>27656.341177311733</v>
      </c>
      <c r="AR9" s="193">
        <f t="shared" si="9"/>
        <v>30192.103481558977</v>
      </c>
      <c r="AS9" s="193">
        <f t="shared" si="9"/>
        <v>32792.3733407002</v>
      </c>
      <c r="AT9" s="193">
        <f t="shared" si="9"/>
        <v>35469.785026365127</v>
      </c>
      <c r="AU9" s="193">
        <f t="shared" si="9"/>
        <v>38236.854484647658</v>
      </c>
      <c r="AV9" s="193">
        <f t="shared" si="9"/>
        <v>41106.059874757077</v>
      </c>
      <c r="AW9" s="193">
        <f t="shared" si="9"/>
        <v>44089.918176170009</v>
      </c>
      <c r="AX9" s="193">
        <f t="shared" si="9"/>
        <v>47201.058504774977</v>
      </c>
      <c r="AY9" s="189">
        <f>SUM(AM9:AX9)</f>
        <v>382846.2056771752</v>
      </c>
      <c r="AZ9" s="192">
        <f>AY9-'CA &amp; Revenue - Essentials'!K28</f>
        <v>0</v>
      </c>
      <c r="BA9" s="176" t="s">
        <v>56</v>
      </c>
      <c r="BB9" s="193">
        <f t="shared" ref="BB9:BM9" si="10">BB7*BB8</f>
        <v>50452.292729292756</v>
      </c>
      <c r="BC9" s="193">
        <f t="shared" si="10"/>
        <v>53856.683935858469</v>
      </c>
      <c r="BD9" s="193">
        <f t="shared" si="10"/>
        <v>57427.613250537317</v>
      </c>
      <c r="BE9" s="193">
        <f t="shared" si="10"/>
        <v>61178.845496244154</v>
      </c>
      <c r="BF9" s="193">
        <f t="shared" si="10"/>
        <v>65124.594131625949</v>
      </c>
      <c r="BG9" s="193">
        <f t="shared" si="10"/>
        <v>69279.585894569929</v>
      </c>
      <c r="BH9" s="193">
        <f t="shared" si="10"/>
        <v>73659.12555178591</v>
      </c>
      <c r="BI9" s="193">
        <f t="shared" si="10"/>
        <v>78279.161138080672</v>
      </c>
      <c r="BJ9" s="193">
        <f t="shared" si="10"/>
        <v>83156.350054234368</v>
      </c>
      <c r="BK9" s="193">
        <f t="shared" si="10"/>
        <v>88308.126380570407</v>
      </c>
      <c r="BL9" s="193">
        <f t="shared" si="10"/>
        <v>93752.769754178385</v>
      </c>
      <c r="BM9" s="193">
        <f t="shared" si="10"/>
        <v>99509.476151125476</v>
      </c>
      <c r="BN9" s="189">
        <f>SUM(BB9:BM9)</f>
        <v>873984.62446810375</v>
      </c>
      <c r="BO9" s="192">
        <f>BN9-'CA &amp; Revenue - Essentials'!L40</f>
        <v>0</v>
      </c>
      <c r="BP9" s="176" t="s">
        <v>56</v>
      </c>
      <c r="BQ9" s="193">
        <f t="shared" ref="BQ9:CB9" si="11">BQ7*BQ8</f>
        <v>105598.43091071976</v>
      </c>
      <c r="BR9" s="193">
        <f t="shared" si="11"/>
        <v>112040.88433683701</v>
      </c>
      <c r="BS9" s="193">
        <f t="shared" si="11"/>
        <v>118859.2302113739</v>
      </c>
      <c r="BT9" s="193">
        <f t="shared" si="11"/>
        <v>126077.08755695036</v>
      </c>
      <c r="BU9" s="193">
        <f t="shared" si="11"/>
        <v>133719.38598997198</v>
      </c>
      <c r="BV9" s="193">
        <f t="shared" si="11"/>
        <v>141812.45501101445</v>
      </c>
      <c r="BW9" s="193">
        <f t="shared" si="11"/>
        <v>150384.11758715502</v>
      </c>
      <c r="BX9" s="193">
        <f t="shared" si="11"/>
        <v>159463.7883903161</v>
      </c>
      <c r="BY9" s="193">
        <f t="shared" si="11"/>
        <v>169082.57706687367</v>
      </c>
      <c r="BZ9" s="193">
        <f t="shared" si="11"/>
        <v>179273.39692671079</v>
      </c>
      <c r="CA9" s="193">
        <f t="shared" si="11"/>
        <v>190071.07945455567</v>
      </c>
      <c r="CB9" s="193">
        <f t="shared" si="11"/>
        <v>201512.49506284707</v>
      </c>
      <c r="CC9" s="189">
        <f>SUM(BQ9:CB9)</f>
        <v>1787894.9285053259</v>
      </c>
      <c r="CD9" s="194">
        <f>CC9-'CA &amp; Revenue - Essentials'!M52</f>
        <v>0</v>
      </c>
      <c r="CE9" s="176" t="s">
        <v>56</v>
      </c>
      <c r="CF9" s="193">
        <f t="shared" ref="CF9:CQ9" si="12">CF7*CF8</f>
        <v>213636.68052353413</v>
      </c>
      <c r="CG9" s="193">
        <f t="shared" si="12"/>
        <v>226484.97353617079</v>
      </c>
      <c r="CH9" s="193">
        <f t="shared" si="12"/>
        <v>240101.15491144315</v>
      </c>
      <c r="CI9" s="193">
        <f t="shared" si="12"/>
        <v>254531.59887292166</v>
      </c>
      <c r="CJ9" s="193">
        <f t="shared" si="12"/>
        <v>269825.43200540973</v>
      </c>
      <c r="CK9" s="193">
        <f t="shared" si="12"/>
        <v>286034.70140583575</v>
      </c>
      <c r="CL9" s="193">
        <f t="shared" si="12"/>
        <v>303214.55262227723</v>
      </c>
      <c r="CM9" s="193">
        <f t="shared" si="12"/>
        <v>321423.41799849604</v>
      </c>
      <c r="CN9" s="193">
        <f t="shared" si="12"/>
        <v>340723.21607539977</v>
      </c>
      <c r="CO9" s="193">
        <f t="shared" si="12"/>
        <v>361179.56273721828</v>
      </c>
      <c r="CP9" s="193">
        <f t="shared" si="12"/>
        <v>382861.99482901656</v>
      </c>
      <c r="CQ9" s="193">
        <f t="shared" si="12"/>
        <v>405844.20701356616</v>
      </c>
      <c r="CR9" s="189">
        <f>SUM(CF9:CQ9)</f>
        <v>3605861.4925312893</v>
      </c>
      <c r="CS9" s="194">
        <f>CR9-'CA &amp; Revenue - Essentials'!N64</f>
        <v>0</v>
      </c>
    </row>
    <row r="10" spans="1:97" ht="18.75" customHeight="1" x14ac:dyDescent="0.25">
      <c r="A10" s="5"/>
      <c r="B10" s="180" t="s">
        <v>96</v>
      </c>
      <c r="C10" s="181">
        <f>'CA &amp; Revenue -Plus'!G5</f>
        <v>0</v>
      </c>
      <c r="D10" s="181">
        <f>'CA &amp; Revenue -Plus'!G6</f>
        <v>0</v>
      </c>
      <c r="E10" s="181">
        <f>'CA &amp; Revenue -Plus'!G7</f>
        <v>0</v>
      </c>
      <c r="F10" s="181">
        <f>'CA &amp; Revenue -Plus'!G8</f>
        <v>0</v>
      </c>
      <c r="G10" s="181">
        <f>'CA &amp; Revenue -Plus'!G9</f>
        <v>0</v>
      </c>
      <c r="H10" s="181">
        <f>'CA &amp; Revenue -Plus'!G10</f>
        <v>0</v>
      </c>
      <c r="I10" s="181">
        <f>'CA &amp; Revenue -Plus'!G11</f>
        <v>10.050717304687502</v>
      </c>
      <c r="J10" s="181">
        <f>'CA &amp; Revenue -Plus'!G12</f>
        <v>20.101434609375005</v>
      </c>
      <c r="K10" s="181">
        <f>'CA &amp; Revenue -Plus'!G13</f>
        <v>30.177278707324227</v>
      </c>
      <c r="L10" s="181">
        <f>'CA &amp; Revenue -Plus'!G14</f>
        <v>40.303376391796888</v>
      </c>
      <c r="M10" s="181">
        <f>'CA &amp; Revenue -Plus'!G15</f>
        <v>50.504917273037861</v>
      </c>
      <c r="N10" s="181">
        <f>'CA &amp; Revenue -Plus'!G16</f>
        <v>60.807216595258325</v>
      </c>
      <c r="O10" s="181">
        <f>SUM('CA &amp; Revenue -Plus'!G5:G16)</f>
        <v>211.94494088147982</v>
      </c>
      <c r="P10" s="181">
        <f>SUM('CA &amp; Revenue -Plus'!G17:G28)</f>
        <v>1605.8354251901553</v>
      </c>
      <c r="Q10" s="181">
        <f>SUM('CA &amp; Revenue -Plus'!G29:G40)</f>
        <v>3693.9250986224715</v>
      </c>
      <c r="R10" s="181">
        <f>SUM('CA &amp; Revenue -Plus'!G41:G52)</f>
        <v>7071.4911659093787</v>
      </c>
      <c r="S10" s="181">
        <f>SUM('CA &amp; Revenue -Plus'!G53:G64)</f>
        <v>12935.915267984228</v>
      </c>
      <c r="T10" s="4"/>
      <c r="U10" s="23"/>
      <c r="V10" s="4"/>
      <c r="W10" s="176" t="s">
        <v>90</v>
      </c>
      <c r="X10" s="4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35"/>
      <c r="AK10" s="7"/>
      <c r="AL10" s="176" t="s">
        <v>90</v>
      </c>
      <c r="AM10" s="4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35"/>
      <c r="AZ10" s="7"/>
      <c r="BA10" s="176" t="s">
        <v>90</v>
      </c>
      <c r="BB10" s="4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35"/>
      <c r="BO10" s="7"/>
      <c r="BP10" s="176" t="s">
        <v>90</v>
      </c>
      <c r="BQ10" s="4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35"/>
      <c r="CE10" s="176" t="s">
        <v>90</v>
      </c>
      <c r="CF10" s="4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35"/>
    </row>
    <row r="11" spans="1:97" ht="18.75" customHeight="1" x14ac:dyDescent="0.25">
      <c r="A11" s="4"/>
      <c r="B11" s="180" t="s">
        <v>91</v>
      </c>
      <c r="C11" s="182">
        <f t="shared" ref="C11:S11" si="13">C10*C12</f>
        <v>0</v>
      </c>
      <c r="D11" s="182">
        <f t="shared" si="13"/>
        <v>0</v>
      </c>
      <c r="E11" s="182">
        <f t="shared" si="13"/>
        <v>0</v>
      </c>
      <c r="F11" s="182">
        <f t="shared" si="13"/>
        <v>0</v>
      </c>
      <c r="G11" s="182">
        <f t="shared" si="13"/>
        <v>0</v>
      </c>
      <c r="H11" s="182">
        <f t="shared" si="13"/>
        <v>0</v>
      </c>
      <c r="I11" s="182">
        <f t="shared" si="13"/>
        <v>2512.6793261718758</v>
      </c>
      <c r="J11" s="182">
        <f t="shared" si="13"/>
        <v>5025.3586523437516</v>
      </c>
      <c r="K11" s="182">
        <f t="shared" si="13"/>
        <v>7544.3196768310563</v>
      </c>
      <c r="L11" s="182">
        <f t="shared" si="13"/>
        <v>10075.844097949222</v>
      </c>
      <c r="M11" s="182">
        <f t="shared" si="13"/>
        <v>12626.229318259466</v>
      </c>
      <c r="N11" s="182">
        <f t="shared" si="13"/>
        <v>15201.804148814581</v>
      </c>
      <c r="O11" s="182">
        <f t="shared" si="13"/>
        <v>52986.235220369956</v>
      </c>
      <c r="P11" s="182">
        <f t="shared" si="13"/>
        <v>401458.85629753885</v>
      </c>
      <c r="Q11" s="182">
        <f t="shared" si="13"/>
        <v>923481.27465561789</v>
      </c>
      <c r="R11" s="182">
        <f t="shared" si="13"/>
        <v>1856266.4310512119</v>
      </c>
      <c r="S11" s="182">
        <f t="shared" si="13"/>
        <v>3395677.75784586</v>
      </c>
      <c r="T11" s="4"/>
      <c r="U11" s="36"/>
      <c r="V11" s="4"/>
      <c r="W11" s="180" t="s">
        <v>97</v>
      </c>
      <c r="X11" s="183">
        <f t="shared" ref="X11:AI11" si="14">C10</f>
        <v>0</v>
      </c>
      <c r="Y11" s="183">
        <f t="shared" si="14"/>
        <v>0</v>
      </c>
      <c r="Z11" s="183">
        <f t="shared" si="14"/>
        <v>0</v>
      </c>
      <c r="AA11" s="183">
        <f t="shared" si="14"/>
        <v>0</v>
      </c>
      <c r="AB11" s="183">
        <f t="shared" si="14"/>
        <v>0</v>
      </c>
      <c r="AC11" s="183">
        <f t="shared" si="14"/>
        <v>0</v>
      </c>
      <c r="AD11" s="183">
        <f t="shared" si="14"/>
        <v>10.050717304687502</v>
      </c>
      <c r="AE11" s="183">
        <f t="shared" si="14"/>
        <v>20.101434609375005</v>
      </c>
      <c r="AF11" s="183">
        <f t="shared" si="14"/>
        <v>30.177278707324227</v>
      </c>
      <c r="AG11" s="183">
        <f t="shared" si="14"/>
        <v>40.303376391796888</v>
      </c>
      <c r="AH11" s="183">
        <f t="shared" si="14"/>
        <v>50.504917273037861</v>
      </c>
      <c r="AI11" s="183">
        <f t="shared" si="14"/>
        <v>60.807216595258325</v>
      </c>
      <c r="AJ11" s="184">
        <f>SUM(X11:AI11)</f>
        <v>211.94494088147982</v>
      </c>
      <c r="AK11" s="7"/>
      <c r="AL11" s="180" t="s">
        <v>97</v>
      </c>
      <c r="AM11" s="185">
        <f>'CA &amp; Revenue -Plus'!G17</f>
        <v>71.23577821066138</v>
      </c>
      <c r="AN11" s="185">
        <f>'CA &amp; Revenue -Plus'!G18</f>
        <v>81.816357867552583</v>
      </c>
      <c r="AO11" s="185">
        <f>'CA &amp; Revenue -Plus'!G19</f>
        <v>92.575026969970438</v>
      </c>
      <c r="AP11" s="185">
        <f>'CA &amp; Revenue -Plus'!G20</f>
        <v>103.53823696705717</v>
      </c>
      <c r="AQ11" s="185">
        <f>'CA &amp; Revenue -Plus'!G21</f>
        <v>114.73288453156884</v>
      </c>
      <c r="AR11" s="185">
        <f>'CA &amp; Revenue -Plus'!G22</f>
        <v>126.18637768849814</v>
      </c>
      <c r="AS11" s="185">
        <f>'CA &amp; Revenue -Plus'!G23</f>
        <v>137.92670305675637</v>
      </c>
      <c r="AT11" s="185">
        <f>'CA &amp; Revenue -Plus'!G24</f>
        <v>149.98249436923584</v>
      </c>
      <c r="AU11" s="185">
        <f>'CA &amp; Revenue -Plus'!G25</f>
        <v>162.38310243935723</v>
      </c>
      <c r="AV11" s="185">
        <f>'CA &amp; Revenue -Plus'!G26</f>
        <v>175.15866674540169</v>
      </c>
      <c r="AW11" s="185">
        <f>'CA &amp; Revenue -Plus'!G27</f>
        <v>188.34018880754454</v>
      </c>
      <c r="AX11" s="185">
        <f>'CA &amp; Revenue -Plus'!G28</f>
        <v>201.95960753655089</v>
      </c>
      <c r="AY11" s="184">
        <f>SUM(AM11:AX11)</f>
        <v>1605.8354251901553</v>
      </c>
      <c r="AZ11" s="7"/>
      <c r="BA11" s="180" t="s">
        <v>97</v>
      </c>
      <c r="BB11" s="185">
        <f>'CA &amp; Revenue -Plus'!G29</f>
        <v>216.04987673757608</v>
      </c>
      <c r="BC11" s="185">
        <f>'CA &amp; Revenue -Plus'!G30</f>
        <v>230.64504495744268</v>
      </c>
      <c r="BD11" s="185">
        <f>'CA &amp; Revenue -Plus'!G31</f>
        <v>245.78033786915321</v>
      </c>
      <c r="BE11" s="185">
        <f>'CA &amp; Revenue -Plus'!G32</f>
        <v>261.49224339325735</v>
      </c>
      <c r="BF11" s="185">
        <f>'CA &amp; Revenue -Plus'!G33</f>
        <v>277.81859976203441</v>
      </c>
      <c r="BG11" s="185">
        <f>'CA &amp; Revenue -Plus'!G34</f>
        <v>294.79868673929457</v>
      </c>
      <c r="BH11" s="185">
        <f>'CA &amp; Revenue -Plus'!G35</f>
        <v>312.47332021595986</v>
      </c>
      <c r="BI11" s="185">
        <f>'CA &amp; Revenue -Plus'!G36</f>
        <v>330.88495040947339</v>
      </c>
      <c r="BJ11" s="185">
        <f>'CA &amp; Revenue -Plus'!G37</f>
        <v>350.07776390352677</v>
      </c>
      <c r="BK11" s="185">
        <f>'CA &amp; Revenue -Plus'!G38</f>
        <v>370.09778977360389</v>
      </c>
      <c r="BL11" s="185">
        <f>'CA &amp; Revenue -Plus'!G39</f>
        <v>390.99301005343978</v>
      </c>
      <c r="BM11" s="185">
        <f>'CA &amp; Revenue -Plus'!G40</f>
        <v>412.81347480770967</v>
      </c>
      <c r="BN11" s="184">
        <f>SUM(BB11:BM11)</f>
        <v>3693.9250986224715</v>
      </c>
      <c r="BO11" s="7"/>
      <c r="BP11" s="180" t="s">
        <v>97</v>
      </c>
      <c r="BQ11" s="185">
        <f>'CA &amp; Revenue -Plus'!G41</f>
        <v>435.61142208711317</v>
      </c>
      <c r="BR11" s="185">
        <f>'CA &amp; Revenue -Plus'!G42</f>
        <v>459.44140305353596</v>
      </c>
      <c r="BS11" s="185">
        <f>'CA &amp; Revenue -Plus'!G43</f>
        <v>484.36041257517655</v>
      </c>
      <c r="BT11" s="185">
        <f>'CA &amp; Revenue -Plus'!G44</f>
        <v>510.42802560445097</v>
      </c>
      <c r="BU11" s="185">
        <f>'CA &amp; Revenue -Plus'!G45</f>
        <v>537.70653966516329</v>
      </c>
      <c r="BV11" s="185">
        <f>'CA &amp; Revenue -Plus'!G46</f>
        <v>566.26112378988671</v>
      </c>
      <c r="BW11" s="185">
        <f>'CA &amp; Revenue -Plus'!G47</f>
        <v>596.15997426377317</v>
      </c>
      <c r="BX11" s="185">
        <f>'CA &amp; Revenue -Plus'!G48</f>
        <v>627.47447754713426</v>
      </c>
      <c r="BY11" s="185">
        <f>'CA &amp; Revenue -Plus'!G49</f>
        <v>660.27938076615487</v>
      </c>
      <c r="BZ11" s="185">
        <f>'CA &amp; Revenue -Plus'!G50</f>
        <v>694.65297017904322</v>
      </c>
      <c r="CA11" s="185">
        <f>'CA &amp; Revenue -Plus'!G51</f>
        <v>730.67725804384702</v>
      </c>
      <c r="CB11" s="185">
        <f>'CA &amp; Revenue -Plus'!G52</f>
        <v>768.43817833409844</v>
      </c>
      <c r="CC11" s="184">
        <f>SUM(BQ11:CB11)</f>
        <v>7071.4911659093787</v>
      </c>
      <c r="CE11" s="180" t="s">
        <v>97</v>
      </c>
      <c r="CF11" s="185">
        <f>'CA &amp; Revenue -Plus'!G53</f>
        <v>808.02579176945937</v>
      </c>
      <c r="CG11" s="185">
        <f>'CA &amp; Revenue -Plus'!G54</f>
        <v>849.53450065065567</v>
      </c>
      <c r="CH11" s="185">
        <f>'CA &amp; Revenue -Plus'!G55</f>
        <v>893.06327401127555</v>
      </c>
      <c r="CI11" s="185">
        <f>'CA &amp; Revenue -Plus'!G56</f>
        <v>938.71588362352213</v>
      </c>
      <c r="CJ11" s="185">
        <f>'CA &amp; Revenue -Plus'!G57</f>
        <v>986.6011514207969</v>
      </c>
      <c r="CK11" s="185">
        <f>'CA &amp; Revenue -Plus'!G58</f>
        <v>1036.8332089271305</v>
      </c>
      <c r="CL11" s="185">
        <f>'CA &amp; Revenue -Plus'!G59</f>
        <v>1089.531769312016</v>
      </c>
      <c r="CM11" s="185">
        <f>'CA &amp; Revenue -Plus'!G60</f>
        <v>1144.8224127192193</v>
      </c>
      <c r="CN11" s="185">
        <f>'CA &amp; Revenue -Plus'!G61</f>
        <v>1202.8368855497026</v>
      </c>
      <c r="CO11" s="185">
        <f>'CA &amp; Revenue -Plus'!G62</f>
        <v>1263.7134144119841</v>
      </c>
      <c r="CP11" s="185">
        <f>'CA &amp; Revenue -Plus'!G63</f>
        <v>1327.5970354881397</v>
      </c>
      <c r="CQ11" s="185">
        <f>'CA &amp; Revenue -Plus'!G64</f>
        <v>1394.6399401003252</v>
      </c>
      <c r="CR11" s="184">
        <f>SUM(CF11:CQ11)</f>
        <v>12935.915267984228</v>
      </c>
    </row>
    <row r="12" spans="1:97" ht="18.75" customHeight="1" x14ac:dyDescent="0.25">
      <c r="A12" s="4"/>
      <c r="B12" s="180" t="s">
        <v>98</v>
      </c>
      <c r="C12" s="186">
        <f>'General Assumption &amp; Dashboards'!C10</f>
        <v>250</v>
      </c>
      <c r="D12" s="187">
        <f t="shared" ref="D12:O12" si="15">ROUNDUP(C12*(1+D13),2)</f>
        <v>250</v>
      </c>
      <c r="E12" s="187">
        <f t="shared" si="15"/>
        <v>250</v>
      </c>
      <c r="F12" s="187">
        <f t="shared" si="15"/>
        <v>250</v>
      </c>
      <c r="G12" s="187">
        <f t="shared" si="15"/>
        <v>250</v>
      </c>
      <c r="H12" s="187">
        <f t="shared" si="15"/>
        <v>250</v>
      </c>
      <c r="I12" s="187">
        <f t="shared" si="15"/>
        <v>250</v>
      </c>
      <c r="J12" s="187">
        <f t="shared" si="15"/>
        <v>250</v>
      </c>
      <c r="K12" s="187">
        <f t="shared" si="15"/>
        <v>250</v>
      </c>
      <c r="L12" s="187">
        <f t="shared" si="15"/>
        <v>250</v>
      </c>
      <c r="M12" s="187">
        <f t="shared" si="15"/>
        <v>250</v>
      </c>
      <c r="N12" s="187">
        <f t="shared" si="15"/>
        <v>250</v>
      </c>
      <c r="O12" s="187">
        <f t="shared" si="15"/>
        <v>250</v>
      </c>
      <c r="P12" s="187">
        <f>ROUNDUP(N12*(1+P13),2)</f>
        <v>250</v>
      </c>
      <c r="Q12" s="187">
        <f>ROUNDUP(P12*(1+Q13),2)</f>
        <v>250</v>
      </c>
      <c r="R12" s="187">
        <f>ROUNDUP(Q12*(1+R13),2)</f>
        <v>262.5</v>
      </c>
      <c r="S12" s="187">
        <f>ROUNDUP(R12*(1+S13),2)</f>
        <v>262.5</v>
      </c>
      <c r="T12" s="4"/>
      <c r="U12" s="23"/>
      <c r="V12" s="4"/>
      <c r="W12" s="180" t="s">
        <v>94</v>
      </c>
      <c r="X12" s="188">
        <f t="shared" ref="X12:AI12" si="16">C12</f>
        <v>250</v>
      </c>
      <c r="Y12" s="188">
        <f t="shared" si="16"/>
        <v>250</v>
      </c>
      <c r="Z12" s="188">
        <f t="shared" si="16"/>
        <v>250</v>
      </c>
      <c r="AA12" s="188">
        <f t="shared" si="16"/>
        <v>250</v>
      </c>
      <c r="AB12" s="188">
        <f t="shared" si="16"/>
        <v>250</v>
      </c>
      <c r="AC12" s="188">
        <f t="shared" si="16"/>
        <v>250</v>
      </c>
      <c r="AD12" s="188">
        <f t="shared" si="16"/>
        <v>250</v>
      </c>
      <c r="AE12" s="188">
        <f t="shared" si="16"/>
        <v>250</v>
      </c>
      <c r="AF12" s="188">
        <f t="shared" si="16"/>
        <v>250</v>
      </c>
      <c r="AG12" s="188">
        <f t="shared" si="16"/>
        <v>250</v>
      </c>
      <c r="AH12" s="188">
        <f t="shared" si="16"/>
        <v>250</v>
      </c>
      <c r="AI12" s="188">
        <f t="shared" si="16"/>
        <v>250</v>
      </c>
      <c r="AJ12" s="189">
        <f>AI12</f>
        <v>250</v>
      </c>
      <c r="AK12" s="7"/>
      <c r="AL12" s="180" t="s">
        <v>94</v>
      </c>
      <c r="AM12" s="188">
        <f t="shared" ref="AM12:AX12" si="17">$P12</f>
        <v>250</v>
      </c>
      <c r="AN12" s="188">
        <f t="shared" si="17"/>
        <v>250</v>
      </c>
      <c r="AO12" s="188">
        <f t="shared" si="17"/>
        <v>250</v>
      </c>
      <c r="AP12" s="188">
        <f t="shared" si="17"/>
        <v>250</v>
      </c>
      <c r="AQ12" s="188">
        <f t="shared" si="17"/>
        <v>250</v>
      </c>
      <c r="AR12" s="188">
        <f t="shared" si="17"/>
        <v>250</v>
      </c>
      <c r="AS12" s="188">
        <f t="shared" si="17"/>
        <v>250</v>
      </c>
      <c r="AT12" s="188">
        <f t="shared" si="17"/>
        <v>250</v>
      </c>
      <c r="AU12" s="188">
        <f t="shared" si="17"/>
        <v>250</v>
      </c>
      <c r="AV12" s="188">
        <f t="shared" si="17"/>
        <v>250</v>
      </c>
      <c r="AW12" s="188">
        <f t="shared" si="17"/>
        <v>250</v>
      </c>
      <c r="AX12" s="188">
        <f t="shared" si="17"/>
        <v>250</v>
      </c>
      <c r="AY12" s="39"/>
      <c r="AZ12" s="7"/>
      <c r="BA12" s="180" t="s">
        <v>94</v>
      </c>
      <c r="BB12" s="188">
        <f t="shared" ref="BB12:BM12" si="18">$Q12</f>
        <v>250</v>
      </c>
      <c r="BC12" s="188">
        <f t="shared" si="18"/>
        <v>250</v>
      </c>
      <c r="BD12" s="188">
        <f t="shared" si="18"/>
        <v>250</v>
      </c>
      <c r="BE12" s="188">
        <f t="shared" si="18"/>
        <v>250</v>
      </c>
      <c r="BF12" s="188">
        <f t="shared" si="18"/>
        <v>250</v>
      </c>
      <c r="BG12" s="188">
        <f t="shared" si="18"/>
        <v>250</v>
      </c>
      <c r="BH12" s="188">
        <f t="shared" si="18"/>
        <v>250</v>
      </c>
      <c r="BI12" s="188">
        <f t="shared" si="18"/>
        <v>250</v>
      </c>
      <c r="BJ12" s="188">
        <f t="shared" si="18"/>
        <v>250</v>
      </c>
      <c r="BK12" s="188">
        <f t="shared" si="18"/>
        <v>250</v>
      </c>
      <c r="BL12" s="188">
        <f t="shared" si="18"/>
        <v>250</v>
      </c>
      <c r="BM12" s="188">
        <f t="shared" si="18"/>
        <v>250</v>
      </c>
      <c r="BN12" s="39"/>
      <c r="BO12" s="7"/>
      <c r="BP12" s="180" t="s">
        <v>94</v>
      </c>
      <c r="BQ12" s="188">
        <f t="shared" ref="BQ12:CB12" si="19">$Q12</f>
        <v>250</v>
      </c>
      <c r="BR12" s="188">
        <f t="shared" si="19"/>
        <v>250</v>
      </c>
      <c r="BS12" s="188">
        <f t="shared" si="19"/>
        <v>250</v>
      </c>
      <c r="BT12" s="188">
        <f t="shared" si="19"/>
        <v>250</v>
      </c>
      <c r="BU12" s="188">
        <f t="shared" si="19"/>
        <v>250</v>
      </c>
      <c r="BV12" s="188">
        <f t="shared" si="19"/>
        <v>250</v>
      </c>
      <c r="BW12" s="188">
        <f t="shared" si="19"/>
        <v>250</v>
      </c>
      <c r="BX12" s="188">
        <f t="shared" si="19"/>
        <v>250</v>
      </c>
      <c r="BY12" s="188">
        <f t="shared" si="19"/>
        <v>250</v>
      </c>
      <c r="BZ12" s="188">
        <f t="shared" si="19"/>
        <v>250</v>
      </c>
      <c r="CA12" s="188">
        <f t="shared" si="19"/>
        <v>250</v>
      </c>
      <c r="CB12" s="188">
        <f t="shared" si="19"/>
        <v>250</v>
      </c>
      <c r="CC12" s="39"/>
      <c r="CE12" s="180" t="s">
        <v>94</v>
      </c>
      <c r="CF12" s="188">
        <f t="shared" ref="CF12:CQ12" si="20">$Q12</f>
        <v>250</v>
      </c>
      <c r="CG12" s="188">
        <f t="shared" si="20"/>
        <v>250</v>
      </c>
      <c r="CH12" s="188">
        <f t="shared" si="20"/>
        <v>250</v>
      </c>
      <c r="CI12" s="188">
        <f t="shared" si="20"/>
        <v>250</v>
      </c>
      <c r="CJ12" s="188">
        <f t="shared" si="20"/>
        <v>250</v>
      </c>
      <c r="CK12" s="188">
        <f t="shared" si="20"/>
        <v>250</v>
      </c>
      <c r="CL12" s="188">
        <f t="shared" si="20"/>
        <v>250</v>
      </c>
      <c r="CM12" s="188">
        <f t="shared" si="20"/>
        <v>250</v>
      </c>
      <c r="CN12" s="188">
        <f t="shared" si="20"/>
        <v>250</v>
      </c>
      <c r="CO12" s="188">
        <f t="shared" si="20"/>
        <v>250</v>
      </c>
      <c r="CP12" s="188">
        <f t="shared" si="20"/>
        <v>250</v>
      </c>
      <c r="CQ12" s="188">
        <f t="shared" si="20"/>
        <v>250</v>
      </c>
      <c r="CR12" s="39"/>
    </row>
    <row r="13" spans="1:97" ht="18.75" customHeight="1" x14ac:dyDescent="0.25">
      <c r="A13" s="4"/>
      <c r="B13" s="180" t="s">
        <v>95</v>
      </c>
      <c r="C13" s="4"/>
      <c r="D13" s="187">
        <f>ROUNDUP(C13*(1+D23),2)</f>
        <v>0</v>
      </c>
      <c r="E13" s="108">
        <v>0</v>
      </c>
      <c r="F13" s="108">
        <v>0</v>
      </c>
      <c r="G13" s="108">
        <v>0</v>
      </c>
      <c r="H13" s="108">
        <v>0</v>
      </c>
      <c r="I13" s="108">
        <v>0</v>
      </c>
      <c r="J13" s="108">
        <v>0</v>
      </c>
      <c r="K13" s="108">
        <v>0</v>
      </c>
      <c r="L13" s="108">
        <v>0</v>
      </c>
      <c r="M13" s="108">
        <v>0</v>
      </c>
      <c r="N13" s="108">
        <v>0</v>
      </c>
      <c r="O13" s="108">
        <v>0</v>
      </c>
      <c r="P13" s="108">
        <v>0</v>
      </c>
      <c r="Q13" s="108">
        <v>0</v>
      </c>
      <c r="R13" s="190">
        <v>0.05</v>
      </c>
      <c r="S13" s="108">
        <v>0</v>
      </c>
      <c r="T13" s="4"/>
      <c r="U13" s="23"/>
      <c r="V13" s="4"/>
      <c r="W13" s="176" t="s">
        <v>56</v>
      </c>
      <c r="X13" s="191">
        <f t="shared" ref="X13:AI13" si="21">(X11*X12)</f>
        <v>0</v>
      </c>
      <c r="Y13" s="191">
        <f t="shared" si="21"/>
        <v>0</v>
      </c>
      <c r="Z13" s="191">
        <f t="shared" si="21"/>
        <v>0</v>
      </c>
      <c r="AA13" s="191">
        <f t="shared" si="21"/>
        <v>0</v>
      </c>
      <c r="AB13" s="191">
        <f t="shared" si="21"/>
        <v>0</v>
      </c>
      <c r="AC13" s="191">
        <f t="shared" si="21"/>
        <v>0</v>
      </c>
      <c r="AD13" s="191">
        <f t="shared" si="21"/>
        <v>2512.6793261718758</v>
      </c>
      <c r="AE13" s="191">
        <f t="shared" si="21"/>
        <v>5025.3586523437516</v>
      </c>
      <c r="AF13" s="191">
        <f t="shared" si="21"/>
        <v>7544.3196768310563</v>
      </c>
      <c r="AG13" s="191">
        <f t="shared" si="21"/>
        <v>10075.844097949222</v>
      </c>
      <c r="AH13" s="191">
        <f t="shared" si="21"/>
        <v>12626.229318259466</v>
      </c>
      <c r="AI13" s="191">
        <f t="shared" si="21"/>
        <v>15201.804148814581</v>
      </c>
      <c r="AJ13" s="189">
        <f>SUM(X13:AI13)</f>
        <v>52986.235220369956</v>
      </c>
      <c r="AK13" s="192">
        <f>AJ13-'CA &amp; Revenue -Plus'!J16</f>
        <v>0</v>
      </c>
      <c r="AL13" s="176" t="s">
        <v>56</v>
      </c>
      <c r="AM13" s="193">
        <f t="shared" ref="AM13:AX13" si="22">AM11*AM12</f>
        <v>17808.944552665344</v>
      </c>
      <c r="AN13" s="193">
        <f t="shared" si="22"/>
        <v>20454.089466888145</v>
      </c>
      <c r="AO13" s="193">
        <f t="shared" si="22"/>
        <v>23143.756742492609</v>
      </c>
      <c r="AP13" s="193">
        <f t="shared" si="22"/>
        <v>25884.559241764295</v>
      </c>
      <c r="AQ13" s="193">
        <f t="shared" si="22"/>
        <v>28683.221132892209</v>
      </c>
      <c r="AR13" s="193">
        <f t="shared" si="22"/>
        <v>31546.594422124534</v>
      </c>
      <c r="AS13" s="193">
        <f t="shared" si="22"/>
        <v>34481.675764189094</v>
      </c>
      <c r="AT13" s="193">
        <f t="shared" si="22"/>
        <v>37495.623592308963</v>
      </c>
      <c r="AU13" s="193">
        <f t="shared" si="22"/>
        <v>40595.775609839307</v>
      </c>
      <c r="AV13" s="193">
        <f t="shared" si="22"/>
        <v>43789.666686350422</v>
      </c>
      <c r="AW13" s="193">
        <f t="shared" si="22"/>
        <v>47085.047201886133</v>
      </c>
      <c r="AX13" s="193">
        <f t="shared" si="22"/>
        <v>50489.901884137726</v>
      </c>
      <c r="AY13" s="189">
        <f>SUM(AM13:AX13)</f>
        <v>401458.85629753873</v>
      </c>
      <c r="AZ13" s="192">
        <f>AY13-'CA &amp; Revenue -Plus'!K28</f>
        <v>0</v>
      </c>
      <c r="BA13" s="176" t="s">
        <v>56</v>
      </c>
      <c r="BB13" s="193">
        <f t="shared" ref="BB13:BM13" si="23">BB11*BB12</f>
        <v>54012.469184394024</v>
      </c>
      <c r="BC13" s="193">
        <f t="shared" si="23"/>
        <v>57661.261239360669</v>
      </c>
      <c r="BD13" s="193">
        <f t="shared" si="23"/>
        <v>61445.084467288303</v>
      </c>
      <c r="BE13" s="193">
        <f t="shared" si="23"/>
        <v>65373.060848314337</v>
      </c>
      <c r="BF13" s="193">
        <f t="shared" si="23"/>
        <v>69454.649940508607</v>
      </c>
      <c r="BG13" s="193">
        <f t="shared" si="23"/>
        <v>73699.671684823639</v>
      </c>
      <c r="BH13" s="193">
        <f t="shared" si="23"/>
        <v>78118.330053989965</v>
      </c>
      <c r="BI13" s="193">
        <f t="shared" si="23"/>
        <v>82721.237602368346</v>
      </c>
      <c r="BJ13" s="193">
        <f t="shared" si="23"/>
        <v>87519.440975881691</v>
      </c>
      <c r="BK13" s="193">
        <f t="shared" si="23"/>
        <v>92524.447443400975</v>
      </c>
      <c r="BL13" s="193">
        <f t="shared" si="23"/>
        <v>97748.252513359941</v>
      </c>
      <c r="BM13" s="193">
        <f t="shared" si="23"/>
        <v>103203.36870192742</v>
      </c>
      <c r="BN13" s="189">
        <f>SUM(BB13:BM13)</f>
        <v>923481.27465561777</v>
      </c>
      <c r="BO13" s="192">
        <f>BN13-'CA &amp; Revenue -Plus'!L40</f>
        <v>0</v>
      </c>
      <c r="BP13" s="176" t="s">
        <v>56</v>
      </c>
      <c r="BQ13" s="193">
        <f t="shared" ref="BQ13:CB13" si="24">BQ11*BQ12</f>
        <v>108902.85552177829</v>
      </c>
      <c r="BR13" s="193">
        <f t="shared" si="24"/>
        <v>114860.35076338399</v>
      </c>
      <c r="BS13" s="193">
        <f t="shared" si="24"/>
        <v>121090.10314379414</v>
      </c>
      <c r="BT13" s="193">
        <f t="shared" si="24"/>
        <v>127607.00640111274</v>
      </c>
      <c r="BU13" s="193">
        <f t="shared" si="24"/>
        <v>134426.63491629082</v>
      </c>
      <c r="BV13" s="193">
        <f t="shared" si="24"/>
        <v>141565.28094747168</v>
      </c>
      <c r="BW13" s="193">
        <f t="shared" si="24"/>
        <v>149039.9935659433</v>
      </c>
      <c r="BX13" s="193">
        <f t="shared" si="24"/>
        <v>156868.61938678357</v>
      </c>
      <c r="BY13" s="193">
        <f t="shared" si="24"/>
        <v>165069.84519153871</v>
      </c>
      <c r="BZ13" s="193">
        <f t="shared" si="24"/>
        <v>173663.24254476081</v>
      </c>
      <c r="CA13" s="193">
        <f t="shared" si="24"/>
        <v>182669.31451096176</v>
      </c>
      <c r="CB13" s="193">
        <f t="shared" si="24"/>
        <v>192109.54458352461</v>
      </c>
      <c r="CC13" s="189">
        <f>SUM(BQ13:CB13)</f>
        <v>1767872.7914773447</v>
      </c>
      <c r="CD13" s="194">
        <f>CC13-'CA &amp; Revenue -Plus'!M52</f>
        <v>0</v>
      </c>
      <c r="CE13" s="176" t="s">
        <v>56</v>
      </c>
      <c r="CF13" s="193">
        <f t="shared" ref="CF13:CQ13" si="25">CF11*CF12</f>
        <v>202006.44794236484</v>
      </c>
      <c r="CG13" s="193">
        <f t="shared" si="25"/>
        <v>212383.62516266393</v>
      </c>
      <c r="CH13" s="193">
        <f t="shared" si="25"/>
        <v>223265.81850281887</v>
      </c>
      <c r="CI13" s="193">
        <f t="shared" si="25"/>
        <v>234678.97090588053</v>
      </c>
      <c r="CJ13" s="193">
        <f t="shared" si="25"/>
        <v>246650.28785519922</v>
      </c>
      <c r="CK13" s="193">
        <f t="shared" si="25"/>
        <v>259208.30223178261</v>
      </c>
      <c r="CL13" s="193">
        <f t="shared" si="25"/>
        <v>272382.94232800399</v>
      </c>
      <c r="CM13" s="193">
        <f t="shared" si="25"/>
        <v>286205.60317980481</v>
      </c>
      <c r="CN13" s="193">
        <f t="shared" si="25"/>
        <v>300709.22138742567</v>
      </c>
      <c r="CO13" s="193">
        <f t="shared" si="25"/>
        <v>315928.35360299604</v>
      </c>
      <c r="CP13" s="193">
        <f t="shared" si="25"/>
        <v>331899.2588720349</v>
      </c>
      <c r="CQ13" s="193">
        <f t="shared" si="25"/>
        <v>348659.98502508132</v>
      </c>
      <c r="CR13" s="189">
        <f>SUM(CF13:CQ13)</f>
        <v>3233978.8169960571</v>
      </c>
      <c r="CS13" s="194">
        <f>CR13-'CA &amp; Revenue -Plus'!N64</f>
        <v>0</v>
      </c>
    </row>
    <row r="14" spans="1:97" ht="18.75" customHeight="1" x14ac:dyDescent="0.25">
      <c r="A14" s="5"/>
      <c r="B14" s="180" t="s">
        <v>99</v>
      </c>
      <c r="C14" s="181">
        <f>'CA &amp; Revenue -Pro'!G5</f>
        <v>0</v>
      </c>
      <c r="D14" s="181">
        <f>'CA &amp; Revenue -Pro'!G6</f>
        <v>0</v>
      </c>
      <c r="E14" s="181">
        <f>'CA &amp; Revenue -Pro'!G7</f>
        <v>0</v>
      </c>
      <c r="F14" s="181">
        <f>'CA &amp; Revenue -Pro'!G8</f>
        <v>0</v>
      </c>
      <c r="G14" s="181">
        <f>'CA &amp; Revenue -Pro'!G9</f>
        <v>0</v>
      </c>
      <c r="H14" s="181">
        <f>'CA &amp; Revenue -Pro'!G10</f>
        <v>0</v>
      </c>
      <c r="I14" s="181">
        <f>'CA &amp; Revenue -Pro'!G11</f>
        <v>4.7449463193600012</v>
      </c>
      <c r="J14" s="181">
        <f>'CA &amp; Revenue -Pro'!G12</f>
        <v>9.5373421019136035</v>
      </c>
      <c r="K14" s="181">
        <f>'CA &amp; Revenue -Pro'!G13</f>
        <v>14.383355777875973</v>
      </c>
      <c r="L14" s="181">
        <f>'CA &amp; Revenue -Pro'!G14</f>
        <v>19.289274401120263</v>
      </c>
      <c r="M14" s="181">
        <f>'CA &amp; Revenue -Pro'!G15</f>
        <v>24.261512237530443</v>
      </c>
      <c r="N14" s="181">
        <f>'CA &amp; Revenue -Pro'!G16</f>
        <v>29.306619581586077</v>
      </c>
      <c r="O14" s="181">
        <f>SUM('CA &amp; Revenue -Pro'!G5:G16)</f>
        <v>101.52305041938637</v>
      </c>
      <c r="P14" s="181">
        <f>SUM('CA &amp; Revenue -Pro'!G17:G28)</f>
        <v>781.37500097215889</v>
      </c>
      <c r="Q14" s="181">
        <f>SUM('CA &amp; Revenue -Pro'!G29:G40)</f>
        <v>1758.0643129019222</v>
      </c>
      <c r="R14" s="181">
        <f>SUM('CA &amp; Revenue -Pro'!G41:G52)</f>
        <v>3166.5357617133673</v>
      </c>
      <c r="S14" s="181">
        <f>SUM('CA &amp; Revenue -Pro'!G53:G64)</f>
        <v>5313.8321146698818</v>
      </c>
      <c r="T14" s="4"/>
      <c r="U14" s="23"/>
      <c r="V14" s="4"/>
      <c r="W14" s="176" t="s">
        <v>90</v>
      </c>
      <c r="X14" s="4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35"/>
      <c r="AK14" s="7"/>
      <c r="AL14" s="176" t="s">
        <v>90</v>
      </c>
      <c r="AM14" s="4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35"/>
      <c r="AZ14" s="7"/>
      <c r="BA14" s="176" t="s">
        <v>90</v>
      </c>
      <c r="BB14" s="4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35"/>
      <c r="BO14" s="7"/>
      <c r="BP14" s="176" t="s">
        <v>90</v>
      </c>
      <c r="BQ14" s="4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35"/>
      <c r="CE14" s="176" t="s">
        <v>90</v>
      </c>
      <c r="CF14" s="4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35"/>
    </row>
    <row r="15" spans="1:97" ht="18.75" customHeight="1" x14ac:dyDescent="0.25">
      <c r="A15" s="4"/>
      <c r="B15" s="180" t="s">
        <v>91</v>
      </c>
      <c r="C15" s="182">
        <f t="shared" ref="C15:S15" si="26">C14*C16</f>
        <v>0</v>
      </c>
      <c r="D15" s="182">
        <f t="shared" si="26"/>
        <v>0</v>
      </c>
      <c r="E15" s="182">
        <f t="shared" si="26"/>
        <v>0</v>
      </c>
      <c r="F15" s="182">
        <f t="shared" si="26"/>
        <v>0</v>
      </c>
      <c r="G15" s="182">
        <f t="shared" si="26"/>
        <v>0</v>
      </c>
      <c r="H15" s="182">
        <f t="shared" si="26"/>
        <v>0</v>
      </c>
      <c r="I15" s="182">
        <f t="shared" si="26"/>
        <v>1897.9785277440005</v>
      </c>
      <c r="J15" s="182">
        <f t="shared" si="26"/>
        <v>3814.9368407654415</v>
      </c>
      <c r="K15" s="182">
        <f t="shared" si="26"/>
        <v>5753.3423111503889</v>
      </c>
      <c r="L15" s="182">
        <f t="shared" si="26"/>
        <v>7715.709760448105</v>
      </c>
      <c r="M15" s="182">
        <f t="shared" si="26"/>
        <v>9704.6048950121767</v>
      </c>
      <c r="N15" s="182">
        <f t="shared" si="26"/>
        <v>11722.647832634431</v>
      </c>
      <c r="O15" s="182">
        <f t="shared" si="26"/>
        <v>40609.220167754545</v>
      </c>
      <c r="P15" s="182">
        <f t="shared" si="26"/>
        <v>312550.00038886355</v>
      </c>
      <c r="Q15" s="182">
        <f t="shared" si="26"/>
        <v>703225.72516076884</v>
      </c>
      <c r="R15" s="182">
        <f t="shared" si="26"/>
        <v>1329945.0199196143</v>
      </c>
      <c r="S15" s="182">
        <f t="shared" si="26"/>
        <v>2231809.4881613501</v>
      </c>
      <c r="T15" s="4"/>
      <c r="U15" s="23"/>
      <c r="V15" s="4"/>
      <c r="W15" s="180" t="s">
        <v>100</v>
      </c>
      <c r="X15" s="183">
        <f t="shared" ref="X15:AI15" si="27">C14</f>
        <v>0</v>
      </c>
      <c r="Y15" s="183">
        <f t="shared" si="27"/>
        <v>0</v>
      </c>
      <c r="Z15" s="183">
        <f t="shared" si="27"/>
        <v>0</v>
      </c>
      <c r="AA15" s="183">
        <f t="shared" si="27"/>
        <v>0</v>
      </c>
      <c r="AB15" s="183">
        <f t="shared" si="27"/>
        <v>0</v>
      </c>
      <c r="AC15" s="183">
        <f t="shared" si="27"/>
        <v>0</v>
      </c>
      <c r="AD15" s="183">
        <f t="shared" si="27"/>
        <v>4.7449463193600012</v>
      </c>
      <c r="AE15" s="183">
        <f t="shared" si="27"/>
        <v>9.5373421019136035</v>
      </c>
      <c r="AF15" s="183">
        <f t="shared" si="27"/>
        <v>14.383355777875973</v>
      </c>
      <c r="AG15" s="183">
        <f t="shared" si="27"/>
        <v>19.289274401120263</v>
      </c>
      <c r="AH15" s="183">
        <f t="shared" si="27"/>
        <v>24.261512237530443</v>
      </c>
      <c r="AI15" s="183">
        <f t="shared" si="27"/>
        <v>29.306619581586077</v>
      </c>
      <c r="AJ15" s="184">
        <f>SUM(X15:AI15)</f>
        <v>101.52305041938637</v>
      </c>
      <c r="AK15" s="7"/>
      <c r="AL15" s="180" t="s">
        <v>100</v>
      </c>
      <c r="AM15" s="185">
        <f>'CA &amp; Revenue -Pro'!G17</f>
        <v>34.431291813767302</v>
      </c>
      <c r="AN15" s="185">
        <f>'CA &amp; Revenue -Pro'!G18</f>
        <v>39.642378711768245</v>
      </c>
      <c r="AO15" s="185">
        <f>'CA &amp; Revenue -Pro'!G19</f>
        <v>44.946894028925712</v>
      </c>
      <c r="AP15" s="185">
        <f>'CA &amp; Revenue -Pro'!G20</f>
        <v>50.352025353708875</v>
      </c>
      <c r="AQ15" s="185">
        <f>'CA &amp; Revenue -Pro'!G21</f>
        <v>55.865144264574582</v>
      </c>
      <c r="AR15" s="185">
        <f>'CA &amp; Revenue -Pro'!G22</f>
        <v>61.493816794973398</v>
      </c>
      <c r="AS15" s="185">
        <f>'CA &amp; Revenue -Pro'!G23</f>
        <v>67.245814223793701</v>
      </c>
      <c r="AT15" s="185">
        <f>'CA &amp; Revenue -Pro'!G24</f>
        <v>73.129124207056165</v>
      </c>
      <c r="AU15" s="185">
        <f>'CA &amp; Revenue -Pro'!G25</f>
        <v>79.151962267219801</v>
      </c>
      <c r="AV15" s="185">
        <f>'CA &amp; Revenue -Pro'!G26</f>
        <v>85.322783657033554</v>
      </c>
      <c r="AW15" s="185">
        <f>'CA &amp; Revenue -Pro'!G27</f>
        <v>91.650295615466106</v>
      </c>
      <c r="AX15" s="185">
        <f>'CA &amp; Revenue -Pro'!G28</f>
        <v>98.143470033871409</v>
      </c>
      <c r="AY15" s="184">
        <f>SUM(AM15:AX15)</f>
        <v>781.37500097215889</v>
      </c>
      <c r="AZ15" s="7"/>
      <c r="BA15" s="180" t="s">
        <v>100</v>
      </c>
      <c r="BB15" s="185">
        <f>'CA &amp; Revenue -Pro'!G29</f>
        <v>104.81155655119935</v>
      </c>
      <c r="BC15" s="185">
        <f>'CA &amp; Revenue -Pro'!G30</f>
        <v>111.66409609774121</v>
      </c>
      <c r="BD15" s="185">
        <f>'CA &amp; Revenue -Pro'!G31</f>
        <v>118.71093490760992</v>
      </c>
      <c r="BE15" s="185">
        <f>'CA &amp; Revenue -Pro'!G32</f>
        <v>125.96223902089461</v>
      </c>
      <c r="BF15" s="185">
        <f>'CA &amp; Revenue -Pro'!G33</f>
        <v>133.42850929720129</v>
      </c>
      <c r="BG15" s="185">
        <f>'CA &amp; Revenue -Pro'!G34</f>
        <v>141.12059696309609</v>
      </c>
      <c r="BH15" s="185">
        <f>'CA &amp; Revenue -Pro'!G35</f>
        <v>149.04971971680649</v>
      </c>
      <c r="BI15" s="185">
        <f>'CA &amp; Revenue -Pro'!G36</f>
        <v>157.22747841440972</v>
      </c>
      <c r="BJ15" s="185">
        <f>'CA &amp; Revenue -Pro'!G37</f>
        <v>165.66587436264913</v>
      </c>
      <c r="BK15" s="185">
        <f>'CA &amp; Revenue -Pro'!G38</f>
        <v>174.37732724446823</v>
      </c>
      <c r="BL15" s="185">
        <f>'CA &amp; Revenue -Pro'!G39</f>
        <v>183.3746937043407</v>
      </c>
      <c r="BM15" s="185">
        <f>'CA &amp; Revenue -Pro'!G40</f>
        <v>192.67128662150526</v>
      </c>
      <c r="BN15" s="184">
        <f>SUM(BB15:BM15)</f>
        <v>1758.0643129019222</v>
      </c>
      <c r="BO15" s="7"/>
      <c r="BP15" s="180" t="s">
        <v>100</v>
      </c>
      <c r="BQ15" s="185">
        <f>'CA &amp; Revenue -Pro'!G41</f>
        <v>202.28089510028667</v>
      </c>
      <c r="BR15" s="185">
        <f>'CA &amp; Revenue -Pro'!G42</f>
        <v>212.21780520780169</v>
      </c>
      <c r="BS15" s="185">
        <f>'CA &amp; Revenue -Pro'!G43</f>
        <v>222.49682149051222</v>
      </c>
      <c r="BT15" s="185">
        <f>'CA &amp; Revenue -Pro'!G44</f>
        <v>233.1332893022992</v>
      </c>
      <c r="BU15" s="185">
        <f>'CA &amp; Revenue -Pro'!G45</f>
        <v>244.14311797799269</v>
      </c>
      <c r="BV15" s="185">
        <f>'CA &amp; Revenue -Pro'!G46</f>
        <v>255.54280488760588</v>
      </c>
      <c r="BW15" s="185">
        <f>'CA &amp; Revenue -Pro'!G47</f>
        <v>267.34946040788878</v>
      </c>
      <c r="BX15" s="185">
        <f>'CA &amp; Revenue -Pro'!G48</f>
        <v>279.58083384923964</v>
      </c>
      <c r="BY15" s="185">
        <f>'CA &amp; Revenue -Pro'!G49</f>
        <v>292.25534037749344</v>
      </c>
      <c r="BZ15" s="185">
        <f>'CA &amp; Revenue -Pro'!G50</f>
        <v>305.39208897164889</v>
      </c>
      <c r="CA15" s="185">
        <f>'CA &amp; Revenue -Pro'!G51</f>
        <v>319.01091146019888</v>
      </c>
      <c r="CB15" s="185">
        <f>'CA &amp; Revenue -Pro'!G52</f>
        <v>333.13239268040041</v>
      </c>
      <c r="CC15" s="184">
        <f>SUM(BQ15:CB15)</f>
        <v>3166.5357617133673</v>
      </c>
      <c r="CE15" s="180" t="s">
        <v>100</v>
      </c>
      <c r="CF15" s="185">
        <f>'CA &amp; Revenue -Pro'!G53</f>
        <v>347.77790180655614</v>
      </c>
      <c r="CG15" s="185">
        <f>'CA &amp; Revenue -Pro'!G54</f>
        <v>362.96962489518995</v>
      </c>
      <c r="CH15" s="185">
        <f>'CA &amp; Revenue -Pro'!G55</f>
        <v>378.73059869687796</v>
      </c>
      <c r="CI15" s="185">
        <f>'CA &amp; Revenue -Pro'!G56</f>
        <v>395.08474578645706</v>
      </c>
      <c r="CJ15" s="185">
        <f>'CA &amp; Revenue -Pro'!G57</f>
        <v>412.05691106536818</v>
      </c>
      <c r="CK15" s="185">
        <f>'CA &amp; Revenue -Pro'!G58</f>
        <v>429.67289969201221</v>
      </c>
      <c r="CL15" s="185">
        <f>'CA &amp; Revenue -Pro'!G59</f>
        <v>447.95951649820114</v>
      </c>
      <c r="CM15" s="185">
        <f>'CA &amp; Revenue -Pro'!G60</f>
        <v>466.94460695208232</v>
      </c>
      <c r="CN15" s="185">
        <f>'CA &amp; Revenue -Pro'!G61</f>
        <v>486.65709973030016</v>
      </c>
      <c r="CO15" s="185">
        <f>'CA &amp; Revenue -Pro'!G62</f>
        <v>507.12705096464265</v>
      </c>
      <c r="CP15" s="185">
        <f>'CA &amp; Revenue -Pro'!G63</f>
        <v>528.38569023100501</v>
      </c>
      <c r="CQ15" s="185">
        <f>'CA &amp; Revenue -Pro'!G64</f>
        <v>550.46546835118852</v>
      </c>
      <c r="CR15" s="184">
        <f>SUM(CF15:CQ15)</f>
        <v>5313.8321146698818</v>
      </c>
    </row>
    <row r="16" spans="1:97" ht="18.75" customHeight="1" x14ac:dyDescent="0.25">
      <c r="A16" s="4"/>
      <c r="B16" s="180" t="s">
        <v>101</v>
      </c>
      <c r="C16" s="186">
        <f>'General Assumption &amp; Dashboards'!D10</f>
        <v>400</v>
      </c>
      <c r="D16" s="187">
        <f t="shared" ref="D16:O16" si="28">ROUNDUP(C16*(1+D17),2)</f>
        <v>400</v>
      </c>
      <c r="E16" s="187">
        <f t="shared" si="28"/>
        <v>400</v>
      </c>
      <c r="F16" s="187">
        <f t="shared" si="28"/>
        <v>400</v>
      </c>
      <c r="G16" s="187">
        <f t="shared" si="28"/>
        <v>400</v>
      </c>
      <c r="H16" s="187">
        <f t="shared" si="28"/>
        <v>400</v>
      </c>
      <c r="I16" s="187">
        <f t="shared" si="28"/>
        <v>400</v>
      </c>
      <c r="J16" s="187">
        <f t="shared" si="28"/>
        <v>400</v>
      </c>
      <c r="K16" s="187">
        <f t="shared" si="28"/>
        <v>400</v>
      </c>
      <c r="L16" s="187">
        <f t="shared" si="28"/>
        <v>400</v>
      </c>
      <c r="M16" s="187">
        <f t="shared" si="28"/>
        <v>400</v>
      </c>
      <c r="N16" s="187">
        <f t="shared" si="28"/>
        <v>400</v>
      </c>
      <c r="O16" s="187">
        <f t="shared" si="28"/>
        <v>400</v>
      </c>
      <c r="P16" s="187">
        <f>ROUNDUP(N16*(1+P17),2)</f>
        <v>400</v>
      </c>
      <c r="Q16" s="187">
        <f>ROUNDUP(P16*(1+Q17),2)</f>
        <v>400</v>
      </c>
      <c r="R16" s="187">
        <f>ROUNDUP(Q16*(1+R17),2)</f>
        <v>420</v>
      </c>
      <c r="S16" s="187">
        <f>ROUNDUP(R16*(1+S17),2)</f>
        <v>420</v>
      </c>
      <c r="T16" s="4"/>
      <c r="U16" s="23"/>
      <c r="V16" s="4"/>
      <c r="W16" s="180" t="s">
        <v>94</v>
      </c>
      <c r="X16" s="188">
        <f t="shared" ref="X16:AI16" si="29">C16</f>
        <v>400</v>
      </c>
      <c r="Y16" s="188">
        <f t="shared" si="29"/>
        <v>400</v>
      </c>
      <c r="Z16" s="188">
        <f t="shared" si="29"/>
        <v>400</v>
      </c>
      <c r="AA16" s="188">
        <f t="shared" si="29"/>
        <v>400</v>
      </c>
      <c r="AB16" s="188">
        <f t="shared" si="29"/>
        <v>400</v>
      </c>
      <c r="AC16" s="188">
        <f t="shared" si="29"/>
        <v>400</v>
      </c>
      <c r="AD16" s="188">
        <f t="shared" si="29"/>
        <v>400</v>
      </c>
      <c r="AE16" s="188">
        <f t="shared" si="29"/>
        <v>400</v>
      </c>
      <c r="AF16" s="188">
        <f t="shared" si="29"/>
        <v>400</v>
      </c>
      <c r="AG16" s="188">
        <f t="shared" si="29"/>
        <v>400</v>
      </c>
      <c r="AH16" s="188">
        <f t="shared" si="29"/>
        <v>400</v>
      </c>
      <c r="AI16" s="188">
        <f t="shared" si="29"/>
        <v>400</v>
      </c>
      <c r="AJ16" s="189">
        <f>AI16</f>
        <v>400</v>
      </c>
      <c r="AK16" s="7"/>
      <c r="AL16" s="180" t="s">
        <v>94</v>
      </c>
      <c r="AM16" s="188">
        <f t="shared" ref="AM16:AX16" si="30">$P16</f>
        <v>400</v>
      </c>
      <c r="AN16" s="188">
        <f t="shared" si="30"/>
        <v>400</v>
      </c>
      <c r="AO16" s="188">
        <f t="shared" si="30"/>
        <v>400</v>
      </c>
      <c r="AP16" s="188">
        <f t="shared" si="30"/>
        <v>400</v>
      </c>
      <c r="AQ16" s="188">
        <f t="shared" si="30"/>
        <v>400</v>
      </c>
      <c r="AR16" s="188">
        <f t="shared" si="30"/>
        <v>400</v>
      </c>
      <c r="AS16" s="188">
        <f t="shared" si="30"/>
        <v>400</v>
      </c>
      <c r="AT16" s="188">
        <f t="shared" si="30"/>
        <v>400</v>
      </c>
      <c r="AU16" s="188">
        <f t="shared" si="30"/>
        <v>400</v>
      </c>
      <c r="AV16" s="188">
        <f t="shared" si="30"/>
        <v>400</v>
      </c>
      <c r="AW16" s="188">
        <f t="shared" si="30"/>
        <v>400</v>
      </c>
      <c r="AX16" s="188">
        <f t="shared" si="30"/>
        <v>400</v>
      </c>
      <c r="AY16" s="39"/>
      <c r="AZ16" s="7"/>
      <c r="BA16" s="180" t="s">
        <v>94</v>
      </c>
      <c r="BB16" s="188">
        <f t="shared" ref="BB16:BM16" si="31">$Q16</f>
        <v>400</v>
      </c>
      <c r="BC16" s="188">
        <f t="shared" si="31"/>
        <v>400</v>
      </c>
      <c r="BD16" s="188">
        <f t="shared" si="31"/>
        <v>400</v>
      </c>
      <c r="BE16" s="188">
        <f t="shared" si="31"/>
        <v>400</v>
      </c>
      <c r="BF16" s="188">
        <f t="shared" si="31"/>
        <v>400</v>
      </c>
      <c r="BG16" s="188">
        <f t="shared" si="31"/>
        <v>400</v>
      </c>
      <c r="BH16" s="188">
        <f t="shared" si="31"/>
        <v>400</v>
      </c>
      <c r="BI16" s="188">
        <f t="shared" si="31"/>
        <v>400</v>
      </c>
      <c r="BJ16" s="188">
        <f t="shared" si="31"/>
        <v>400</v>
      </c>
      <c r="BK16" s="188">
        <f t="shared" si="31"/>
        <v>400</v>
      </c>
      <c r="BL16" s="188">
        <f t="shared" si="31"/>
        <v>400</v>
      </c>
      <c r="BM16" s="188">
        <f t="shared" si="31"/>
        <v>400</v>
      </c>
      <c r="BN16" s="39"/>
      <c r="BO16" s="7"/>
      <c r="BP16" s="180" t="s">
        <v>94</v>
      </c>
      <c r="BQ16" s="188">
        <f t="shared" ref="BQ16:CB16" si="32">$Q16</f>
        <v>400</v>
      </c>
      <c r="BR16" s="188">
        <f t="shared" si="32"/>
        <v>400</v>
      </c>
      <c r="BS16" s="188">
        <f t="shared" si="32"/>
        <v>400</v>
      </c>
      <c r="BT16" s="188">
        <f t="shared" si="32"/>
        <v>400</v>
      </c>
      <c r="BU16" s="188">
        <f t="shared" si="32"/>
        <v>400</v>
      </c>
      <c r="BV16" s="188">
        <f t="shared" si="32"/>
        <v>400</v>
      </c>
      <c r="BW16" s="188">
        <f t="shared" si="32"/>
        <v>400</v>
      </c>
      <c r="BX16" s="188">
        <f t="shared" si="32"/>
        <v>400</v>
      </c>
      <c r="BY16" s="188">
        <f t="shared" si="32"/>
        <v>400</v>
      </c>
      <c r="BZ16" s="188">
        <f t="shared" si="32"/>
        <v>400</v>
      </c>
      <c r="CA16" s="188">
        <f t="shared" si="32"/>
        <v>400</v>
      </c>
      <c r="CB16" s="188">
        <f t="shared" si="32"/>
        <v>400</v>
      </c>
      <c r="CC16" s="39"/>
      <c r="CE16" s="180" t="s">
        <v>94</v>
      </c>
      <c r="CF16" s="188">
        <f t="shared" ref="CF16:CQ16" si="33">$Q16</f>
        <v>400</v>
      </c>
      <c r="CG16" s="188">
        <f t="shared" si="33"/>
        <v>400</v>
      </c>
      <c r="CH16" s="188">
        <f t="shared" si="33"/>
        <v>400</v>
      </c>
      <c r="CI16" s="188">
        <f t="shared" si="33"/>
        <v>400</v>
      </c>
      <c r="CJ16" s="188">
        <f t="shared" si="33"/>
        <v>400</v>
      </c>
      <c r="CK16" s="188">
        <f t="shared" si="33"/>
        <v>400</v>
      </c>
      <c r="CL16" s="188">
        <f t="shared" si="33"/>
        <v>400</v>
      </c>
      <c r="CM16" s="188">
        <f t="shared" si="33"/>
        <v>400</v>
      </c>
      <c r="CN16" s="188">
        <f t="shared" si="33"/>
        <v>400</v>
      </c>
      <c r="CO16" s="188">
        <f t="shared" si="33"/>
        <v>400</v>
      </c>
      <c r="CP16" s="188">
        <f t="shared" si="33"/>
        <v>400</v>
      </c>
      <c r="CQ16" s="188">
        <f t="shared" si="33"/>
        <v>400</v>
      </c>
      <c r="CR16" s="39"/>
    </row>
    <row r="17" spans="1:97" ht="18.75" customHeight="1" x14ac:dyDescent="0.25">
      <c r="A17" s="4"/>
      <c r="B17" s="180" t="s">
        <v>95</v>
      </c>
      <c r="C17" s="4"/>
      <c r="D17" s="187">
        <f>ROUNDUP(C17*(1+D27),2)</f>
        <v>0</v>
      </c>
      <c r="E17" s="108">
        <v>0</v>
      </c>
      <c r="F17" s="108">
        <v>0</v>
      </c>
      <c r="G17" s="108">
        <v>0</v>
      </c>
      <c r="H17" s="108">
        <v>0</v>
      </c>
      <c r="I17" s="108">
        <v>0</v>
      </c>
      <c r="J17" s="108">
        <v>0</v>
      </c>
      <c r="K17" s="108">
        <v>0</v>
      </c>
      <c r="L17" s="108">
        <v>0</v>
      </c>
      <c r="M17" s="108">
        <v>0</v>
      </c>
      <c r="N17" s="108">
        <v>0</v>
      </c>
      <c r="O17" s="108">
        <v>0</v>
      </c>
      <c r="P17" s="108">
        <v>0</v>
      </c>
      <c r="Q17" s="108">
        <v>0</v>
      </c>
      <c r="R17" s="190">
        <v>0.05</v>
      </c>
      <c r="S17" s="108">
        <v>0</v>
      </c>
      <c r="T17" s="4"/>
      <c r="U17" s="23"/>
      <c r="V17" s="4"/>
      <c r="W17" s="176" t="s">
        <v>56</v>
      </c>
      <c r="X17" s="191">
        <f t="shared" ref="X17:AI17" si="34">(X15*X16)</f>
        <v>0</v>
      </c>
      <c r="Y17" s="191">
        <f t="shared" si="34"/>
        <v>0</v>
      </c>
      <c r="Z17" s="191">
        <f t="shared" si="34"/>
        <v>0</v>
      </c>
      <c r="AA17" s="191">
        <f t="shared" si="34"/>
        <v>0</v>
      </c>
      <c r="AB17" s="191">
        <f t="shared" si="34"/>
        <v>0</v>
      </c>
      <c r="AC17" s="191">
        <f t="shared" si="34"/>
        <v>0</v>
      </c>
      <c r="AD17" s="191">
        <f t="shared" si="34"/>
        <v>1897.9785277440005</v>
      </c>
      <c r="AE17" s="191">
        <f t="shared" si="34"/>
        <v>3814.9368407654415</v>
      </c>
      <c r="AF17" s="191">
        <f t="shared" si="34"/>
        <v>5753.3423111503889</v>
      </c>
      <c r="AG17" s="191">
        <f t="shared" si="34"/>
        <v>7715.709760448105</v>
      </c>
      <c r="AH17" s="191">
        <f t="shared" si="34"/>
        <v>9704.6048950121767</v>
      </c>
      <c r="AI17" s="191">
        <f t="shared" si="34"/>
        <v>11722.647832634431</v>
      </c>
      <c r="AJ17" s="189">
        <f>SUM(X17:AI17)</f>
        <v>40609.220167754545</v>
      </c>
      <c r="AK17" s="192">
        <f>AJ17-'CA &amp; Revenue -Pro'!J16</f>
        <v>0</v>
      </c>
      <c r="AL17" s="176" t="s">
        <v>56</v>
      </c>
      <c r="AM17" s="193">
        <f t="shared" ref="AM17:AX17" si="35">AM15*AM16</f>
        <v>13772.516725506921</v>
      </c>
      <c r="AN17" s="193">
        <f t="shared" si="35"/>
        <v>15856.951484707299</v>
      </c>
      <c r="AO17" s="193">
        <f t="shared" si="35"/>
        <v>17978.757611570283</v>
      </c>
      <c r="AP17" s="193">
        <f t="shared" si="35"/>
        <v>20140.810141483551</v>
      </c>
      <c r="AQ17" s="193">
        <f t="shared" si="35"/>
        <v>22346.057705829833</v>
      </c>
      <c r="AR17" s="193">
        <f t="shared" si="35"/>
        <v>24597.52671798936</v>
      </c>
      <c r="AS17" s="193">
        <f t="shared" si="35"/>
        <v>26898.325689517482</v>
      </c>
      <c r="AT17" s="193">
        <f t="shared" si="35"/>
        <v>29251.649682822466</v>
      </c>
      <c r="AU17" s="193">
        <f t="shared" si="35"/>
        <v>31660.784906887922</v>
      </c>
      <c r="AV17" s="193">
        <f t="shared" si="35"/>
        <v>34129.113462813424</v>
      </c>
      <c r="AW17" s="193">
        <f t="shared" si="35"/>
        <v>36660.118246186445</v>
      </c>
      <c r="AX17" s="193">
        <f t="shared" si="35"/>
        <v>39257.388013548567</v>
      </c>
      <c r="AY17" s="189">
        <f>SUM(AM17:AX17)</f>
        <v>312550.00038886355</v>
      </c>
      <c r="AZ17" s="192">
        <f>AY17-'CA &amp; Revenue -Pro'!K28</f>
        <v>0</v>
      </c>
      <c r="BA17" s="176" t="s">
        <v>56</v>
      </c>
      <c r="BB17" s="193">
        <f t="shared" ref="BB17:BM17" si="36">BB15*BB16</f>
        <v>41924.622620479735</v>
      </c>
      <c r="BC17" s="193">
        <f t="shared" si="36"/>
        <v>44665.638439096481</v>
      </c>
      <c r="BD17" s="193">
        <f t="shared" si="36"/>
        <v>47484.373963043967</v>
      </c>
      <c r="BE17" s="193">
        <f t="shared" si="36"/>
        <v>50384.895608357845</v>
      </c>
      <c r="BF17" s="193">
        <f t="shared" si="36"/>
        <v>53371.403718880516</v>
      </c>
      <c r="BG17" s="193">
        <f t="shared" si="36"/>
        <v>56448.238785238435</v>
      </c>
      <c r="BH17" s="193">
        <f t="shared" si="36"/>
        <v>59619.887886722594</v>
      </c>
      <c r="BI17" s="193">
        <f t="shared" si="36"/>
        <v>62890.99136576389</v>
      </c>
      <c r="BJ17" s="193">
        <f t="shared" si="36"/>
        <v>66266.349745059648</v>
      </c>
      <c r="BK17" s="193">
        <f t="shared" si="36"/>
        <v>69750.930897787301</v>
      </c>
      <c r="BL17" s="193">
        <f t="shared" si="36"/>
        <v>73349.877481736286</v>
      </c>
      <c r="BM17" s="193">
        <f t="shared" si="36"/>
        <v>77068.514648602111</v>
      </c>
      <c r="BN17" s="189">
        <f>SUM(BB17:BM17)</f>
        <v>703225.72516076872</v>
      </c>
      <c r="BO17" s="192">
        <f>BN17-'CA &amp; Revenue -Pro'!L40</f>
        <v>0</v>
      </c>
      <c r="BP17" s="176" t="s">
        <v>56</v>
      </c>
      <c r="BQ17" s="193">
        <f t="shared" ref="BQ17:CB17" si="37">BQ15*BQ16</f>
        <v>80912.358040114661</v>
      </c>
      <c r="BR17" s="193">
        <f t="shared" si="37"/>
        <v>84887.122083120674</v>
      </c>
      <c r="BS17" s="193">
        <f t="shared" si="37"/>
        <v>88998.728596204892</v>
      </c>
      <c r="BT17" s="193">
        <f t="shared" si="37"/>
        <v>93253.31572091968</v>
      </c>
      <c r="BU17" s="193">
        <f t="shared" si="37"/>
        <v>97657.247191197079</v>
      </c>
      <c r="BV17" s="193">
        <f t="shared" si="37"/>
        <v>102217.12195504236</v>
      </c>
      <c r="BW17" s="193">
        <f t="shared" si="37"/>
        <v>106939.78416315552</v>
      </c>
      <c r="BX17" s="193">
        <f t="shared" si="37"/>
        <v>111832.33353969586</v>
      </c>
      <c r="BY17" s="193">
        <f t="shared" si="37"/>
        <v>116902.13615099738</v>
      </c>
      <c r="BZ17" s="193">
        <f t="shared" si="37"/>
        <v>122156.83558865955</v>
      </c>
      <c r="CA17" s="193">
        <f t="shared" si="37"/>
        <v>127604.36458407955</v>
      </c>
      <c r="CB17" s="193">
        <f t="shared" si="37"/>
        <v>133252.95707216018</v>
      </c>
      <c r="CC17" s="189">
        <f>SUM(BQ17:CB17)</f>
        <v>1266614.3046853472</v>
      </c>
      <c r="CD17" s="194">
        <f>CC17-'CA &amp; Revenue -Pro'!M52</f>
        <v>0</v>
      </c>
      <c r="CE17" s="176" t="s">
        <v>56</v>
      </c>
      <c r="CF17" s="193">
        <f t="shared" ref="CF17:CQ17" si="38">CF15*CF16</f>
        <v>139111.16072262244</v>
      </c>
      <c r="CG17" s="193">
        <f t="shared" si="38"/>
        <v>145187.84995807597</v>
      </c>
      <c r="CH17" s="193">
        <f t="shared" si="38"/>
        <v>151492.23947875117</v>
      </c>
      <c r="CI17" s="193">
        <f t="shared" si="38"/>
        <v>158033.89831458282</v>
      </c>
      <c r="CJ17" s="193">
        <f t="shared" si="38"/>
        <v>164822.76442614727</v>
      </c>
      <c r="CK17" s="193">
        <f t="shared" si="38"/>
        <v>171869.15987680489</v>
      </c>
      <c r="CL17" s="193">
        <f t="shared" si="38"/>
        <v>179183.80659928045</v>
      </c>
      <c r="CM17" s="193">
        <f t="shared" si="38"/>
        <v>186777.84278083293</v>
      </c>
      <c r="CN17" s="193">
        <f t="shared" si="38"/>
        <v>194662.83989212007</v>
      </c>
      <c r="CO17" s="193">
        <f t="shared" si="38"/>
        <v>202850.82038585705</v>
      </c>
      <c r="CP17" s="193">
        <f t="shared" si="38"/>
        <v>211354.276092402</v>
      </c>
      <c r="CQ17" s="193">
        <f t="shared" si="38"/>
        <v>220186.18734047542</v>
      </c>
      <c r="CR17" s="189">
        <f>SUM(CF17:CQ17)</f>
        <v>2125532.8458679528</v>
      </c>
      <c r="CS17" s="195">
        <f>CR17-'CA &amp; Revenue -Pro'!N64</f>
        <v>0</v>
      </c>
    </row>
    <row r="18" spans="1:97" ht="18.75" customHeight="1" thickBot="1" x14ac:dyDescent="0.3">
      <c r="A18" s="4"/>
      <c r="B18" s="176" t="s">
        <v>102</v>
      </c>
      <c r="C18" s="196">
        <f t="shared" ref="C18:S18" si="39">SUM(C15+C11+C7)</f>
        <v>0</v>
      </c>
      <c r="D18" s="196">
        <f t="shared" si="39"/>
        <v>0</v>
      </c>
      <c r="E18" s="196">
        <f t="shared" si="39"/>
        <v>0</v>
      </c>
      <c r="F18" s="196">
        <f t="shared" si="39"/>
        <v>0</v>
      </c>
      <c r="G18" s="196">
        <f t="shared" si="39"/>
        <v>0</v>
      </c>
      <c r="H18" s="196">
        <f t="shared" si="39"/>
        <v>0</v>
      </c>
      <c r="I18" s="196">
        <f t="shared" si="39"/>
        <v>7203.367356169877</v>
      </c>
      <c r="J18" s="196">
        <f t="shared" si="39"/>
        <v>14314.006117527035</v>
      </c>
      <c r="K18" s="196">
        <f t="shared" si="39"/>
        <v>21361.889946690098</v>
      </c>
      <c r="L18" s="196">
        <f t="shared" si="39"/>
        <v>28375.520721771667</v>
      </c>
      <c r="M18" s="196">
        <f t="shared" si="39"/>
        <v>35382.135792877292</v>
      </c>
      <c r="N18" s="196">
        <f t="shared" si="39"/>
        <v>42407.898689816968</v>
      </c>
      <c r="O18" s="196">
        <f t="shared" si="39"/>
        <v>149044.81862485292</v>
      </c>
      <c r="P18" s="196">
        <f t="shared" si="39"/>
        <v>1096855.0623635775</v>
      </c>
      <c r="Q18" s="196">
        <f t="shared" si="39"/>
        <v>2500691.6242844905</v>
      </c>
      <c r="R18" s="196">
        <f t="shared" si="39"/>
        <v>4974106.3794761524</v>
      </c>
      <c r="S18" s="196">
        <f t="shared" si="39"/>
        <v>9233348.7385384999</v>
      </c>
      <c r="T18" s="4"/>
      <c r="U18" s="23"/>
      <c r="V18" s="4"/>
      <c r="W18" s="4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5"/>
      <c r="AK18" s="7"/>
      <c r="AL18" s="4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40"/>
      <c r="AZ18" s="7"/>
      <c r="BA18" s="4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40"/>
      <c r="BO18" s="7"/>
      <c r="BP18" s="4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40"/>
      <c r="CE18" s="4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40"/>
    </row>
    <row r="19" spans="1:97" ht="18.75" customHeight="1" thickBot="1" x14ac:dyDescent="0.3">
      <c r="A19" s="4"/>
      <c r="B19" s="197" t="s">
        <v>103</v>
      </c>
      <c r="C19" s="198" t="s">
        <v>104</v>
      </c>
      <c r="D19" s="41"/>
      <c r="E19" s="107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"/>
      <c r="Q19" s="4"/>
      <c r="R19" s="4"/>
      <c r="S19" s="4"/>
      <c r="T19" s="4"/>
      <c r="U19" s="23"/>
      <c r="V19" s="4"/>
      <c r="W19" s="176" t="s">
        <v>102</v>
      </c>
      <c r="X19" s="182">
        <f t="shared" ref="X19:AJ19" si="40">X17+X13+X9</f>
        <v>0</v>
      </c>
      <c r="Y19" s="182">
        <f t="shared" si="40"/>
        <v>0</v>
      </c>
      <c r="Z19" s="182">
        <f t="shared" si="40"/>
        <v>0</v>
      </c>
      <c r="AA19" s="182">
        <f t="shared" si="40"/>
        <v>0</v>
      </c>
      <c r="AB19" s="182">
        <f t="shared" si="40"/>
        <v>0</v>
      </c>
      <c r="AC19" s="182">
        <f t="shared" si="40"/>
        <v>0</v>
      </c>
      <c r="AD19" s="182">
        <f t="shared" si="40"/>
        <v>7203.367356169877</v>
      </c>
      <c r="AE19" s="182">
        <f t="shared" si="40"/>
        <v>14314.006117527035</v>
      </c>
      <c r="AF19" s="182">
        <f t="shared" si="40"/>
        <v>21361.889946690098</v>
      </c>
      <c r="AG19" s="182">
        <f t="shared" si="40"/>
        <v>28375.520721771667</v>
      </c>
      <c r="AH19" s="182">
        <f t="shared" si="40"/>
        <v>35382.135792877292</v>
      </c>
      <c r="AI19" s="182">
        <f t="shared" si="40"/>
        <v>42407.898689816968</v>
      </c>
      <c r="AJ19" s="199">
        <f t="shared" si="40"/>
        <v>149044.81862485295</v>
      </c>
      <c r="AK19" s="7"/>
      <c r="AL19" s="176" t="s">
        <v>102</v>
      </c>
      <c r="AM19" s="182">
        <f t="shared" ref="AM19:AY19" si="41">AM17+AM13+AM9</f>
        <v>49478.075119629662</v>
      </c>
      <c r="AN19" s="182">
        <f t="shared" si="41"/>
        <v>56617.195921068924</v>
      </c>
      <c r="AO19" s="182">
        <f t="shared" si="41"/>
        <v>63849.208489480545</v>
      </c>
      <c r="AP19" s="182">
        <f t="shared" si="41"/>
        <v>71197.618047788754</v>
      </c>
      <c r="AQ19" s="182">
        <f t="shared" si="41"/>
        <v>78685.620016033776</v>
      </c>
      <c r="AR19" s="182">
        <f t="shared" si="41"/>
        <v>86336.224621672867</v>
      </c>
      <c r="AS19" s="182">
        <f t="shared" si="41"/>
        <v>94172.374794406773</v>
      </c>
      <c r="AT19" s="182">
        <f t="shared" si="41"/>
        <v>102217.05830149655</v>
      </c>
      <c r="AU19" s="182">
        <f t="shared" si="41"/>
        <v>110493.41500137489</v>
      </c>
      <c r="AV19" s="182">
        <f t="shared" si="41"/>
        <v>119024.84002392093</v>
      </c>
      <c r="AW19" s="182">
        <f t="shared" si="41"/>
        <v>127835.08362424257</v>
      </c>
      <c r="AX19" s="182">
        <f t="shared" si="41"/>
        <v>136948.34840246127</v>
      </c>
      <c r="AY19" s="199">
        <f t="shared" si="41"/>
        <v>1096855.0623635775</v>
      </c>
      <c r="AZ19" s="7"/>
      <c r="BA19" s="176" t="s">
        <v>102</v>
      </c>
      <c r="BB19" s="182">
        <f t="shared" ref="BB19:BN19" si="42">BB17+BB13+BB9</f>
        <v>146389.38453416651</v>
      </c>
      <c r="BC19" s="182">
        <f t="shared" si="42"/>
        <v>156183.5836143156</v>
      </c>
      <c r="BD19" s="182">
        <f t="shared" si="42"/>
        <v>166357.07168086959</v>
      </c>
      <c r="BE19" s="182">
        <f t="shared" si="42"/>
        <v>176936.80195291634</v>
      </c>
      <c r="BF19" s="182">
        <f t="shared" si="42"/>
        <v>187950.64779101507</v>
      </c>
      <c r="BG19" s="182">
        <f t="shared" si="42"/>
        <v>199427.49636463201</v>
      </c>
      <c r="BH19" s="182">
        <f t="shared" si="42"/>
        <v>211397.34349249845</v>
      </c>
      <c r="BI19" s="182">
        <f t="shared" si="42"/>
        <v>223891.3901062129</v>
      </c>
      <c r="BJ19" s="182">
        <f t="shared" si="42"/>
        <v>236942.14077517571</v>
      </c>
      <c r="BK19" s="182">
        <f t="shared" si="42"/>
        <v>250583.50472175868</v>
      </c>
      <c r="BL19" s="182">
        <f t="shared" si="42"/>
        <v>264850.8997492746</v>
      </c>
      <c r="BM19" s="182">
        <f t="shared" si="42"/>
        <v>279781.35950165498</v>
      </c>
      <c r="BN19" s="199">
        <f t="shared" si="42"/>
        <v>2500691.62428449</v>
      </c>
      <c r="BO19" s="7"/>
      <c r="BP19" s="176" t="s">
        <v>102</v>
      </c>
      <c r="BQ19" s="182">
        <f t="shared" ref="BQ19:CC19" si="43">BQ17+BQ13+BQ9</f>
        <v>295413.64447261271</v>
      </c>
      <c r="BR19" s="182">
        <f t="shared" si="43"/>
        <v>311788.35718334164</v>
      </c>
      <c r="BS19" s="182">
        <f t="shared" si="43"/>
        <v>328948.06195137295</v>
      </c>
      <c r="BT19" s="182">
        <f t="shared" si="43"/>
        <v>346937.40967898275</v>
      </c>
      <c r="BU19" s="182">
        <f t="shared" si="43"/>
        <v>365803.26809745986</v>
      </c>
      <c r="BV19" s="182">
        <f t="shared" si="43"/>
        <v>385594.85791352845</v>
      </c>
      <c r="BW19" s="182">
        <f t="shared" si="43"/>
        <v>406363.89531625382</v>
      </c>
      <c r="BX19" s="182">
        <f t="shared" si="43"/>
        <v>428164.74131679547</v>
      </c>
      <c r="BY19" s="182">
        <f t="shared" si="43"/>
        <v>451054.55840940977</v>
      </c>
      <c r="BZ19" s="182">
        <f t="shared" si="43"/>
        <v>475093.47506013117</v>
      </c>
      <c r="CA19" s="182">
        <f t="shared" si="43"/>
        <v>500344.758549597</v>
      </c>
      <c r="CB19" s="182">
        <f t="shared" si="43"/>
        <v>526874.99671853182</v>
      </c>
      <c r="CC19" s="199">
        <f t="shared" si="43"/>
        <v>4822382.0246680174</v>
      </c>
      <c r="CE19" s="176" t="s">
        <v>102</v>
      </c>
      <c r="CF19" s="182">
        <f t="shared" ref="CF19:CR19" si="44">CF17+CF13+CF9</f>
        <v>554754.28918852145</v>
      </c>
      <c r="CG19" s="182">
        <f t="shared" si="44"/>
        <v>584056.44865691068</v>
      </c>
      <c r="CH19" s="182">
        <f t="shared" si="44"/>
        <v>614859.21289301314</v>
      </c>
      <c r="CI19" s="182">
        <f t="shared" si="44"/>
        <v>647244.46809338499</v>
      </c>
      <c r="CJ19" s="182">
        <f t="shared" si="44"/>
        <v>681298.48428675625</v>
      </c>
      <c r="CK19" s="182">
        <f t="shared" si="44"/>
        <v>717112.16351442318</v>
      </c>
      <c r="CL19" s="182">
        <f t="shared" si="44"/>
        <v>754781.30154956167</v>
      </c>
      <c r="CM19" s="182">
        <f t="shared" si="44"/>
        <v>794406.86395913386</v>
      </c>
      <c r="CN19" s="182">
        <f t="shared" si="44"/>
        <v>836095.27735494555</v>
      </c>
      <c r="CO19" s="182">
        <f t="shared" si="44"/>
        <v>879958.73672607145</v>
      </c>
      <c r="CP19" s="182">
        <f t="shared" si="44"/>
        <v>926115.5297934534</v>
      </c>
      <c r="CQ19" s="182">
        <f t="shared" si="44"/>
        <v>974690.37937912287</v>
      </c>
      <c r="CR19" s="199">
        <f t="shared" si="44"/>
        <v>8965373.1553952992</v>
      </c>
    </row>
    <row r="20" spans="1:97" ht="18.75" customHeight="1" thickBot="1" x14ac:dyDescent="0.3">
      <c r="A20" s="4"/>
      <c r="B20" s="200" t="s">
        <v>105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3"/>
      <c r="V20" s="4"/>
      <c r="W20" s="4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40"/>
      <c r="AK20" s="7"/>
      <c r="AL20" s="4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40"/>
      <c r="AZ20" s="7"/>
      <c r="BA20" s="4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40"/>
      <c r="BO20" s="7"/>
      <c r="BP20" s="4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40"/>
      <c r="CE20" s="4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40"/>
    </row>
    <row r="21" spans="1:97" ht="19.5" customHeight="1" thickBot="1" x14ac:dyDescent="0.3">
      <c r="A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23"/>
      <c r="V21" s="175" t="s">
        <v>106</v>
      </c>
      <c r="W21" s="201" t="s">
        <v>107</v>
      </c>
      <c r="X21" s="178" t="s">
        <v>77</v>
      </c>
      <c r="Y21" s="178" t="s">
        <v>78</v>
      </c>
      <c r="Z21" s="178" t="s">
        <v>79</v>
      </c>
      <c r="AA21" s="178" t="s">
        <v>80</v>
      </c>
      <c r="AB21" s="178" t="s">
        <v>81</v>
      </c>
      <c r="AC21" s="178" t="s">
        <v>82</v>
      </c>
      <c r="AD21" s="178" t="s">
        <v>83</v>
      </c>
      <c r="AE21" s="178" t="s">
        <v>84</v>
      </c>
      <c r="AF21" s="178" t="s">
        <v>85</v>
      </c>
      <c r="AG21" s="178" t="s">
        <v>86</v>
      </c>
      <c r="AH21" s="178" t="s">
        <v>87</v>
      </c>
      <c r="AI21" s="178" t="s">
        <v>88</v>
      </c>
      <c r="AJ21" s="179">
        <v>2026</v>
      </c>
      <c r="AK21" s="7"/>
      <c r="AL21" s="201" t="s">
        <v>107</v>
      </c>
      <c r="AM21" s="178" t="s">
        <v>77</v>
      </c>
      <c r="AN21" s="178" t="s">
        <v>78</v>
      </c>
      <c r="AO21" s="178" t="s">
        <v>79</v>
      </c>
      <c r="AP21" s="178" t="s">
        <v>80</v>
      </c>
      <c r="AQ21" s="178" t="s">
        <v>81</v>
      </c>
      <c r="AR21" s="178" t="s">
        <v>82</v>
      </c>
      <c r="AS21" s="178" t="s">
        <v>83</v>
      </c>
      <c r="AT21" s="178" t="s">
        <v>84</v>
      </c>
      <c r="AU21" s="178" t="s">
        <v>85</v>
      </c>
      <c r="AV21" s="178" t="s">
        <v>86</v>
      </c>
      <c r="AW21" s="178" t="s">
        <v>87</v>
      </c>
      <c r="AX21" s="178" t="s">
        <v>88</v>
      </c>
      <c r="AY21" s="179">
        <v>2027</v>
      </c>
      <c r="AZ21" s="7"/>
      <c r="BA21" s="201" t="s">
        <v>107</v>
      </c>
      <c r="BB21" s="178" t="s">
        <v>77</v>
      </c>
      <c r="BC21" s="178" t="s">
        <v>78</v>
      </c>
      <c r="BD21" s="178" t="s">
        <v>79</v>
      </c>
      <c r="BE21" s="178" t="s">
        <v>80</v>
      </c>
      <c r="BF21" s="178" t="s">
        <v>81</v>
      </c>
      <c r="BG21" s="178" t="s">
        <v>82</v>
      </c>
      <c r="BH21" s="178" t="s">
        <v>83</v>
      </c>
      <c r="BI21" s="178" t="s">
        <v>84</v>
      </c>
      <c r="BJ21" s="178" t="s">
        <v>85</v>
      </c>
      <c r="BK21" s="178" t="s">
        <v>86</v>
      </c>
      <c r="BL21" s="178" t="s">
        <v>87</v>
      </c>
      <c r="BM21" s="178" t="s">
        <v>88</v>
      </c>
      <c r="BN21" s="179">
        <v>2028</v>
      </c>
      <c r="BO21" s="7"/>
      <c r="BP21" s="201" t="s">
        <v>107</v>
      </c>
      <c r="BQ21" s="178" t="s">
        <v>77</v>
      </c>
      <c r="BR21" s="178" t="s">
        <v>78</v>
      </c>
      <c r="BS21" s="178" t="s">
        <v>79</v>
      </c>
      <c r="BT21" s="178" t="s">
        <v>80</v>
      </c>
      <c r="BU21" s="178" t="s">
        <v>81</v>
      </c>
      <c r="BV21" s="178" t="s">
        <v>82</v>
      </c>
      <c r="BW21" s="178" t="s">
        <v>83</v>
      </c>
      <c r="BX21" s="178" t="s">
        <v>84</v>
      </c>
      <c r="BY21" s="178" t="s">
        <v>85</v>
      </c>
      <c r="BZ21" s="178" t="s">
        <v>86</v>
      </c>
      <c r="CA21" s="178" t="s">
        <v>87</v>
      </c>
      <c r="CB21" s="178" t="s">
        <v>88</v>
      </c>
      <c r="CC21" s="179">
        <v>2029</v>
      </c>
      <c r="CE21" s="201" t="s">
        <v>107</v>
      </c>
      <c r="CF21" s="178" t="s">
        <v>77</v>
      </c>
      <c r="CG21" s="178" t="s">
        <v>78</v>
      </c>
      <c r="CH21" s="178" t="s">
        <v>79</v>
      </c>
      <c r="CI21" s="178" t="s">
        <v>80</v>
      </c>
      <c r="CJ21" s="178" t="s">
        <v>81</v>
      </c>
      <c r="CK21" s="178" t="s">
        <v>82</v>
      </c>
      <c r="CL21" s="178" t="s">
        <v>83</v>
      </c>
      <c r="CM21" s="178" t="s">
        <v>84</v>
      </c>
      <c r="CN21" s="178" t="s">
        <v>85</v>
      </c>
      <c r="CO21" s="178" t="s">
        <v>86</v>
      </c>
      <c r="CP21" s="178" t="s">
        <v>87</v>
      </c>
      <c r="CQ21" s="178" t="s">
        <v>88</v>
      </c>
      <c r="CR21" s="179">
        <v>2030</v>
      </c>
    </row>
    <row r="22" spans="1:97" ht="18.75" customHeight="1" x14ac:dyDescent="0.25">
      <c r="A22" s="175" t="s">
        <v>106</v>
      </c>
      <c r="B22" s="176" t="s">
        <v>108</v>
      </c>
      <c r="C22" s="5"/>
      <c r="D22" s="5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4"/>
      <c r="Q22" s="4"/>
      <c r="R22" s="4"/>
      <c r="S22" s="4"/>
      <c r="T22" s="4"/>
      <c r="U22" s="23"/>
      <c r="V22" s="4"/>
      <c r="W22" s="180" t="s">
        <v>109</v>
      </c>
      <c r="X22" s="202">
        <f>ROUNDUP(X54,0)*$C$25</f>
        <v>30000</v>
      </c>
      <c r="Y22" s="202">
        <f t="shared" ref="Y22:AI22" si="45">ROUNDUP(Y54-X54,0)*$C$25</f>
        <v>0</v>
      </c>
      <c r="Z22" s="202">
        <f t="shared" si="45"/>
        <v>0</v>
      </c>
      <c r="AA22" s="202">
        <f t="shared" si="45"/>
        <v>0</v>
      </c>
      <c r="AB22" s="202">
        <f t="shared" si="45"/>
        <v>0</v>
      </c>
      <c r="AC22" s="202">
        <f t="shared" si="45"/>
        <v>0</v>
      </c>
      <c r="AD22" s="202">
        <f t="shared" si="45"/>
        <v>0</v>
      </c>
      <c r="AE22" s="202">
        <f t="shared" si="45"/>
        <v>0</v>
      </c>
      <c r="AF22" s="202">
        <f t="shared" si="45"/>
        <v>0</v>
      </c>
      <c r="AG22" s="202">
        <f t="shared" si="45"/>
        <v>0</v>
      </c>
      <c r="AH22" s="202">
        <f t="shared" si="45"/>
        <v>0</v>
      </c>
      <c r="AI22" s="202">
        <f t="shared" si="45"/>
        <v>0</v>
      </c>
      <c r="AJ22" s="203">
        <f>SUM(X22:AI22)</f>
        <v>30000</v>
      </c>
      <c r="AK22" s="7"/>
      <c r="AL22" s="180" t="s">
        <v>109</v>
      </c>
      <c r="AM22" s="202">
        <f>ROUNDUP(AM54-AJ54,0)*$C$25</f>
        <v>10000</v>
      </c>
      <c r="AN22" s="202">
        <f t="shared" ref="AN22:AX22" si="46">ROUNDUP(AN54-AM54,0)*$C$25</f>
        <v>0</v>
      </c>
      <c r="AO22" s="202">
        <f t="shared" si="46"/>
        <v>0</v>
      </c>
      <c r="AP22" s="202">
        <f t="shared" si="46"/>
        <v>0</v>
      </c>
      <c r="AQ22" s="202">
        <f t="shared" si="46"/>
        <v>0</v>
      </c>
      <c r="AR22" s="202">
        <f t="shared" si="46"/>
        <v>0</v>
      </c>
      <c r="AS22" s="202">
        <f t="shared" si="46"/>
        <v>0</v>
      </c>
      <c r="AT22" s="202">
        <f t="shared" si="46"/>
        <v>0</v>
      </c>
      <c r="AU22" s="202">
        <f t="shared" si="46"/>
        <v>0</v>
      </c>
      <c r="AV22" s="202">
        <f t="shared" si="46"/>
        <v>0</v>
      </c>
      <c r="AW22" s="202">
        <f t="shared" si="46"/>
        <v>0</v>
      </c>
      <c r="AX22" s="202">
        <f t="shared" si="46"/>
        <v>0</v>
      </c>
      <c r="AY22" s="203">
        <f>SUM(AM22:AX22)</f>
        <v>10000</v>
      </c>
      <c r="AZ22" s="7"/>
      <c r="BA22" s="180" t="s">
        <v>109</v>
      </c>
      <c r="BB22" s="202">
        <f>ROUNDUP(BB54-AY54,0)*$C$25</f>
        <v>10000</v>
      </c>
      <c r="BC22" s="202">
        <f t="shared" ref="BC22:BM22" si="47">ROUNDUP(BC54-BB54,0)*$C$25</f>
        <v>0</v>
      </c>
      <c r="BD22" s="202">
        <f t="shared" si="47"/>
        <v>0</v>
      </c>
      <c r="BE22" s="202">
        <f t="shared" si="47"/>
        <v>0</v>
      </c>
      <c r="BF22" s="202">
        <f t="shared" si="47"/>
        <v>0</v>
      </c>
      <c r="BG22" s="202">
        <f t="shared" si="47"/>
        <v>0</v>
      </c>
      <c r="BH22" s="202">
        <f t="shared" si="47"/>
        <v>0</v>
      </c>
      <c r="BI22" s="202">
        <f t="shared" si="47"/>
        <v>0</v>
      </c>
      <c r="BJ22" s="202">
        <f t="shared" si="47"/>
        <v>0</v>
      </c>
      <c r="BK22" s="202">
        <f t="shared" si="47"/>
        <v>0</v>
      </c>
      <c r="BL22" s="202">
        <f t="shared" si="47"/>
        <v>0</v>
      </c>
      <c r="BM22" s="202">
        <f t="shared" si="47"/>
        <v>0</v>
      </c>
      <c r="BN22" s="203">
        <f>SUM(BB22:BM22)</f>
        <v>10000</v>
      </c>
      <c r="BO22" s="7"/>
      <c r="BP22" s="180" t="s">
        <v>109</v>
      </c>
      <c r="BQ22" s="202">
        <f>ROUNDUP(BQ54-BN54,0)*$C$25</f>
        <v>10000</v>
      </c>
      <c r="BR22" s="202">
        <f t="shared" ref="BR22:CB22" si="48">ROUNDUP(BR54-BQ54,0)*$C$25</f>
        <v>0</v>
      </c>
      <c r="BS22" s="202">
        <f t="shared" si="48"/>
        <v>0</v>
      </c>
      <c r="BT22" s="202">
        <f t="shared" si="48"/>
        <v>0</v>
      </c>
      <c r="BU22" s="202">
        <f t="shared" si="48"/>
        <v>0</v>
      </c>
      <c r="BV22" s="202">
        <f t="shared" si="48"/>
        <v>0</v>
      </c>
      <c r="BW22" s="202">
        <f t="shared" si="48"/>
        <v>0</v>
      </c>
      <c r="BX22" s="202">
        <f t="shared" si="48"/>
        <v>0</v>
      </c>
      <c r="BY22" s="202">
        <f t="shared" si="48"/>
        <v>0</v>
      </c>
      <c r="BZ22" s="202">
        <f t="shared" si="48"/>
        <v>0</v>
      </c>
      <c r="CA22" s="202">
        <f t="shared" si="48"/>
        <v>0</v>
      </c>
      <c r="CB22" s="202">
        <f t="shared" si="48"/>
        <v>0</v>
      </c>
      <c r="CC22" s="203">
        <f>SUM(BQ22:CB22)</f>
        <v>10000</v>
      </c>
      <c r="CE22" s="180" t="s">
        <v>109</v>
      </c>
      <c r="CF22" s="202">
        <f>ROUNDUP(CF54-CC54,0)*$C$25</f>
        <v>15000</v>
      </c>
      <c r="CG22" s="202">
        <f t="shared" ref="CG22:CQ22" si="49">ROUNDUP(CG54-CF54,0)*$C$25</f>
        <v>0</v>
      </c>
      <c r="CH22" s="202">
        <f t="shared" si="49"/>
        <v>0</v>
      </c>
      <c r="CI22" s="202">
        <f t="shared" si="49"/>
        <v>0</v>
      </c>
      <c r="CJ22" s="202">
        <f t="shared" si="49"/>
        <v>0</v>
      </c>
      <c r="CK22" s="202">
        <f t="shared" si="49"/>
        <v>0</v>
      </c>
      <c r="CL22" s="202">
        <f t="shared" si="49"/>
        <v>0</v>
      </c>
      <c r="CM22" s="202">
        <f t="shared" si="49"/>
        <v>0</v>
      </c>
      <c r="CN22" s="202">
        <f t="shared" si="49"/>
        <v>0</v>
      </c>
      <c r="CO22" s="202">
        <f t="shared" si="49"/>
        <v>0</v>
      </c>
      <c r="CP22" s="202">
        <f t="shared" si="49"/>
        <v>0</v>
      </c>
      <c r="CQ22" s="202">
        <f t="shared" si="49"/>
        <v>0</v>
      </c>
      <c r="CR22" s="203">
        <f>SUM(CF22:CQ22)</f>
        <v>15000</v>
      </c>
    </row>
    <row r="23" spans="1:97" ht="18.75" customHeight="1" x14ac:dyDescent="0.25">
      <c r="B23" s="175" t="s">
        <v>110</v>
      </c>
      <c r="C23" s="30"/>
      <c r="D23" s="30"/>
      <c r="E23" s="4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4"/>
      <c r="Q23" s="6"/>
      <c r="R23" s="6"/>
      <c r="S23" s="6"/>
      <c r="T23" s="4"/>
      <c r="U23" s="23"/>
      <c r="V23" s="4"/>
      <c r="W23" s="4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8"/>
      <c r="AK23" s="7"/>
      <c r="AL23" s="4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8"/>
      <c r="AZ23" s="7"/>
      <c r="BA23" s="4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8"/>
      <c r="BO23" s="7"/>
      <c r="BP23" s="4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8"/>
      <c r="CE23" s="4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8"/>
    </row>
    <row r="24" spans="1:97" ht="18.75" customHeight="1" x14ac:dyDescent="0.25">
      <c r="A24" s="5"/>
      <c r="B24" s="204" t="s">
        <v>111</v>
      </c>
      <c r="C24" s="205">
        <v>2026</v>
      </c>
      <c r="D24" s="205">
        <v>2027</v>
      </c>
      <c r="E24" s="205">
        <v>2028</v>
      </c>
      <c r="F24" s="205">
        <v>2029</v>
      </c>
      <c r="G24" s="205">
        <v>2030</v>
      </c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"/>
      <c r="U24" s="23"/>
      <c r="V24" s="5"/>
      <c r="W24" s="201" t="s">
        <v>112</v>
      </c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8"/>
      <c r="AK24" s="7"/>
      <c r="AL24" s="201" t="s">
        <v>112</v>
      </c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8"/>
      <c r="AZ24" s="7"/>
      <c r="BA24" s="201" t="s">
        <v>112</v>
      </c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8"/>
      <c r="BO24" s="7"/>
      <c r="BP24" s="201" t="s">
        <v>112</v>
      </c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8"/>
      <c r="CE24" s="201" t="s">
        <v>112</v>
      </c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8"/>
    </row>
    <row r="25" spans="1:97" ht="18.75" customHeight="1" x14ac:dyDescent="0.25">
      <c r="A25" s="4"/>
      <c r="B25" s="206" t="s">
        <v>113</v>
      </c>
      <c r="C25" s="207">
        <v>5000</v>
      </c>
      <c r="D25" s="207">
        <v>5000</v>
      </c>
      <c r="E25" s="207">
        <v>5000</v>
      </c>
      <c r="F25" s="207">
        <v>5000</v>
      </c>
      <c r="G25" s="207">
        <v>5000</v>
      </c>
      <c r="H25" s="205" t="s">
        <v>114</v>
      </c>
      <c r="I25" s="46"/>
      <c r="J25" s="46"/>
      <c r="K25" s="46"/>
      <c r="L25" s="46"/>
      <c r="M25" s="46"/>
      <c r="N25" s="46"/>
      <c r="O25" s="46"/>
      <c r="P25" s="46"/>
      <c r="Q25" s="4"/>
      <c r="R25" s="4"/>
      <c r="S25" s="4"/>
      <c r="T25" s="4"/>
      <c r="U25" s="23"/>
      <c r="V25" s="4"/>
      <c r="W25" s="208" t="s">
        <v>115</v>
      </c>
      <c r="X25" s="202">
        <f>-X27</f>
        <v>-500</v>
      </c>
      <c r="Y25" s="202">
        <f t="shared" ref="Y25:AI25" si="50">X25-Y27</f>
        <v>-1000</v>
      </c>
      <c r="Z25" s="202">
        <f t="shared" si="50"/>
        <v>-1500</v>
      </c>
      <c r="AA25" s="202">
        <f t="shared" si="50"/>
        <v>-2000</v>
      </c>
      <c r="AB25" s="202">
        <f t="shared" si="50"/>
        <v>-2500</v>
      </c>
      <c r="AC25" s="202">
        <f t="shared" si="50"/>
        <v>-3000</v>
      </c>
      <c r="AD25" s="202">
        <f t="shared" si="50"/>
        <v>-3500</v>
      </c>
      <c r="AE25" s="202">
        <f t="shared" si="50"/>
        <v>-4000</v>
      </c>
      <c r="AF25" s="202">
        <f t="shared" si="50"/>
        <v>-4500</v>
      </c>
      <c r="AG25" s="202">
        <f t="shared" si="50"/>
        <v>-5000</v>
      </c>
      <c r="AH25" s="202">
        <f t="shared" si="50"/>
        <v>-5500</v>
      </c>
      <c r="AI25" s="202">
        <f t="shared" si="50"/>
        <v>-6000</v>
      </c>
      <c r="AJ25" s="209">
        <f>AI25</f>
        <v>-6000</v>
      </c>
      <c r="AK25" s="7"/>
      <c r="AL25" s="208" t="s">
        <v>115</v>
      </c>
      <c r="AM25" s="202">
        <f>AJ25-AM27</f>
        <v>-6666.666666666667</v>
      </c>
      <c r="AN25" s="202">
        <f t="shared" ref="AN25:AX25" si="51">AM25-AN27</f>
        <v>-7333.3333333333339</v>
      </c>
      <c r="AO25" s="202">
        <f t="shared" si="51"/>
        <v>-8000.0000000000009</v>
      </c>
      <c r="AP25" s="202">
        <f t="shared" si="51"/>
        <v>-8666.6666666666679</v>
      </c>
      <c r="AQ25" s="202">
        <f t="shared" si="51"/>
        <v>-9333.3333333333339</v>
      </c>
      <c r="AR25" s="202">
        <f t="shared" si="51"/>
        <v>-10000</v>
      </c>
      <c r="AS25" s="202">
        <f t="shared" si="51"/>
        <v>-10666.666666666666</v>
      </c>
      <c r="AT25" s="202">
        <f t="shared" si="51"/>
        <v>-11333.333333333332</v>
      </c>
      <c r="AU25" s="202">
        <f t="shared" si="51"/>
        <v>-11999.999999999998</v>
      </c>
      <c r="AV25" s="202">
        <f t="shared" si="51"/>
        <v>-12666.666666666664</v>
      </c>
      <c r="AW25" s="202">
        <f t="shared" si="51"/>
        <v>-13333.33333333333</v>
      </c>
      <c r="AX25" s="202">
        <f t="shared" si="51"/>
        <v>-13999.999999999996</v>
      </c>
      <c r="AY25" s="209">
        <f>AX25</f>
        <v>-13999.999999999996</v>
      </c>
      <c r="AZ25" s="7"/>
      <c r="BA25" s="208" t="s">
        <v>115</v>
      </c>
      <c r="BB25" s="202">
        <f>AY25-BB27</f>
        <v>-14833.33333333333</v>
      </c>
      <c r="BC25" s="202">
        <f t="shared" ref="BC25:BM25" si="52">BB25-BC27</f>
        <v>-15666.666666666664</v>
      </c>
      <c r="BD25" s="202">
        <f t="shared" si="52"/>
        <v>-16499.999999999996</v>
      </c>
      <c r="BE25" s="202">
        <f t="shared" si="52"/>
        <v>-17333.333333333328</v>
      </c>
      <c r="BF25" s="202">
        <f t="shared" si="52"/>
        <v>-18166.666666666661</v>
      </c>
      <c r="BG25" s="202">
        <f t="shared" si="52"/>
        <v>-18999.999999999993</v>
      </c>
      <c r="BH25" s="202">
        <f t="shared" si="52"/>
        <v>-19833.333333333325</v>
      </c>
      <c r="BI25" s="202">
        <f t="shared" si="52"/>
        <v>-20666.666666666657</v>
      </c>
      <c r="BJ25" s="202">
        <f t="shared" si="52"/>
        <v>-21499.999999999989</v>
      </c>
      <c r="BK25" s="202">
        <f t="shared" si="52"/>
        <v>-22333.333333333321</v>
      </c>
      <c r="BL25" s="202">
        <f t="shared" si="52"/>
        <v>-23166.666666666653</v>
      </c>
      <c r="BM25" s="202">
        <f t="shared" si="52"/>
        <v>-23999.999999999985</v>
      </c>
      <c r="BN25" s="209">
        <f>BM25</f>
        <v>-23999.999999999985</v>
      </c>
      <c r="BO25" s="7"/>
      <c r="BP25" s="208" t="s">
        <v>115</v>
      </c>
      <c r="BQ25" s="202">
        <f>BN25-BQ27</f>
        <v>-24999.999999999985</v>
      </c>
      <c r="BR25" s="202">
        <f t="shared" ref="BR25:CB25" si="53">BQ25-BR27</f>
        <v>-25999.999999999985</v>
      </c>
      <c r="BS25" s="202">
        <f t="shared" si="53"/>
        <v>-26999.999999999985</v>
      </c>
      <c r="BT25" s="202">
        <f t="shared" si="53"/>
        <v>-27999.999999999985</v>
      </c>
      <c r="BU25" s="202">
        <f t="shared" si="53"/>
        <v>-28999.999999999985</v>
      </c>
      <c r="BV25" s="202">
        <f t="shared" si="53"/>
        <v>-29999.999999999985</v>
      </c>
      <c r="BW25" s="202">
        <f t="shared" si="53"/>
        <v>-30999.999999999985</v>
      </c>
      <c r="BX25" s="202">
        <f t="shared" si="53"/>
        <v>-31999.999999999985</v>
      </c>
      <c r="BY25" s="202">
        <f t="shared" si="53"/>
        <v>-32999.999999999985</v>
      </c>
      <c r="BZ25" s="202">
        <f t="shared" si="53"/>
        <v>-33999.999999999985</v>
      </c>
      <c r="CA25" s="202">
        <f t="shared" si="53"/>
        <v>-34999.999999999985</v>
      </c>
      <c r="CB25" s="202">
        <f t="shared" si="53"/>
        <v>-35999.999999999985</v>
      </c>
      <c r="CC25" s="209">
        <f>CB25</f>
        <v>-35999.999999999985</v>
      </c>
      <c r="CE25" s="208" t="s">
        <v>115</v>
      </c>
      <c r="CF25" s="202">
        <f>CC25-CF27</f>
        <v>-37249.999999999985</v>
      </c>
      <c r="CG25" s="202">
        <f t="shared" ref="CG25:CQ25" si="54">CF25-CG27</f>
        <v>-38499.999999999985</v>
      </c>
      <c r="CH25" s="202">
        <f t="shared" si="54"/>
        <v>-39749.999999999985</v>
      </c>
      <c r="CI25" s="202">
        <f t="shared" si="54"/>
        <v>-40999.999999999985</v>
      </c>
      <c r="CJ25" s="202">
        <f t="shared" si="54"/>
        <v>-42249.999999999985</v>
      </c>
      <c r="CK25" s="202">
        <f t="shared" si="54"/>
        <v>-43499.999999999985</v>
      </c>
      <c r="CL25" s="202">
        <f t="shared" si="54"/>
        <v>-44749.999999999985</v>
      </c>
      <c r="CM25" s="202">
        <f t="shared" si="54"/>
        <v>-45999.999999999985</v>
      </c>
      <c r="CN25" s="202">
        <f t="shared" si="54"/>
        <v>-47249.999999999985</v>
      </c>
      <c r="CO25" s="202">
        <f t="shared" si="54"/>
        <v>-48499.999999999985</v>
      </c>
      <c r="CP25" s="202">
        <f t="shared" si="54"/>
        <v>-49749.999999999985</v>
      </c>
      <c r="CQ25" s="202">
        <f t="shared" si="54"/>
        <v>-50999.999999999985</v>
      </c>
      <c r="CR25" s="209">
        <f>CQ25</f>
        <v>-50999.999999999985</v>
      </c>
    </row>
    <row r="26" spans="1:97" ht="18.75" customHeight="1" x14ac:dyDescent="0.25">
      <c r="A26" s="4"/>
      <c r="B26" s="206" t="s">
        <v>116</v>
      </c>
      <c r="C26" s="210">
        <v>6</v>
      </c>
      <c r="D26" s="210">
        <v>8</v>
      </c>
      <c r="E26" s="210">
        <v>10</v>
      </c>
      <c r="F26" s="210">
        <v>12</v>
      </c>
      <c r="G26" s="210">
        <v>15</v>
      </c>
      <c r="H26" s="205" t="s">
        <v>117</v>
      </c>
      <c r="I26" s="46"/>
      <c r="J26" s="46"/>
      <c r="K26" s="46"/>
      <c r="L26" s="46"/>
      <c r="M26" s="46"/>
      <c r="N26" s="46"/>
      <c r="O26" s="46"/>
      <c r="P26" s="46"/>
      <c r="Q26" s="4"/>
      <c r="R26" s="4"/>
      <c r="S26" s="4"/>
      <c r="T26" s="4"/>
      <c r="U26" s="23"/>
      <c r="V26" s="4"/>
      <c r="W26" s="208" t="s">
        <v>118</v>
      </c>
      <c r="X26" s="202">
        <f t="shared" ref="X26:AI26" si="55">$X$22+X25</f>
        <v>29500</v>
      </c>
      <c r="Y26" s="202">
        <f t="shared" si="55"/>
        <v>29000</v>
      </c>
      <c r="Z26" s="202">
        <f t="shared" si="55"/>
        <v>28500</v>
      </c>
      <c r="AA26" s="202">
        <f t="shared" si="55"/>
        <v>28000</v>
      </c>
      <c r="AB26" s="202">
        <f t="shared" si="55"/>
        <v>27500</v>
      </c>
      <c r="AC26" s="202">
        <f t="shared" si="55"/>
        <v>27000</v>
      </c>
      <c r="AD26" s="202">
        <f t="shared" si="55"/>
        <v>26500</v>
      </c>
      <c r="AE26" s="202">
        <f t="shared" si="55"/>
        <v>26000</v>
      </c>
      <c r="AF26" s="202">
        <f t="shared" si="55"/>
        <v>25500</v>
      </c>
      <c r="AG26" s="202">
        <f t="shared" si="55"/>
        <v>25000</v>
      </c>
      <c r="AH26" s="202">
        <f t="shared" si="55"/>
        <v>24500</v>
      </c>
      <c r="AI26" s="202">
        <f t="shared" si="55"/>
        <v>24000</v>
      </c>
      <c r="AJ26" s="209">
        <f>AI26</f>
        <v>24000</v>
      </c>
      <c r="AK26" s="7"/>
      <c r="AL26" s="208" t="s">
        <v>118</v>
      </c>
      <c r="AM26" s="202">
        <f t="shared" ref="AM26:AX26" si="56">AM25+$AM$22+$AJ$22</f>
        <v>33333.333333333336</v>
      </c>
      <c r="AN26" s="202">
        <f t="shared" si="56"/>
        <v>32666.666666666664</v>
      </c>
      <c r="AO26" s="202">
        <f t="shared" si="56"/>
        <v>32000</v>
      </c>
      <c r="AP26" s="202">
        <f t="shared" si="56"/>
        <v>31333.333333333332</v>
      </c>
      <c r="AQ26" s="202">
        <f t="shared" si="56"/>
        <v>30666.666666666664</v>
      </c>
      <c r="AR26" s="202">
        <f t="shared" si="56"/>
        <v>30000</v>
      </c>
      <c r="AS26" s="202">
        <f t="shared" si="56"/>
        <v>29333.333333333336</v>
      </c>
      <c r="AT26" s="202">
        <f t="shared" si="56"/>
        <v>28666.666666666668</v>
      </c>
      <c r="AU26" s="202">
        <f t="shared" si="56"/>
        <v>28000</v>
      </c>
      <c r="AV26" s="202">
        <f t="shared" si="56"/>
        <v>27333.333333333336</v>
      </c>
      <c r="AW26" s="202">
        <f t="shared" si="56"/>
        <v>26666.666666666672</v>
      </c>
      <c r="AX26" s="202">
        <f t="shared" si="56"/>
        <v>26000.000000000004</v>
      </c>
      <c r="AY26" s="209">
        <f>AX26</f>
        <v>26000.000000000004</v>
      </c>
      <c r="AZ26" s="7"/>
      <c r="BA26" s="208" t="s">
        <v>118</v>
      </c>
      <c r="BB26" s="202">
        <f t="shared" ref="BB26:BM26" si="57">BB25+$BB$22+$AY$22+$AJ$22</f>
        <v>35166.666666666672</v>
      </c>
      <c r="BC26" s="202">
        <f t="shared" si="57"/>
        <v>34333.333333333336</v>
      </c>
      <c r="BD26" s="202">
        <f t="shared" si="57"/>
        <v>33500</v>
      </c>
      <c r="BE26" s="202">
        <f t="shared" si="57"/>
        <v>32666.666666666672</v>
      </c>
      <c r="BF26" s="202">
        <f t="shared" si="57"/>
        <v>31833.333333333339</v>
      </c>
      <c r="BG26" s="202">
        <f t="shared" si="57"/>
        <v>31000.000000000007</v>
      </c>
      <c r="BH26" s="202">
        <f t="shared" si="57"/>
        <v>30166.666666666675</v>
      </c>
      <c r="BI26" s="202">
        <f t="shared" si="57"/>
        <v>29333.333333333343</v>
      </c>
      <c r="BJ26" s="202">
        <f t="shared" si="57"/>
        <v>28500.000000000011</v>
      </c>
      <c r="BK26" s="202">
        <f t="shared" si="57"/>
        <v>27666.666666666679</v>
      </c>
      <c r="BL26" s="202">
        <f t="shared" si="57"/>
        <v>26833.333333333347</v>
      </c>
      <c r="BM26" s="202">
        <f t="shared" si="57"/>
        <v>26000.000000000015</v>
      </c>
      <c r="BN26" s="209">
        <f>BM26</f>
        <v>26000.000000000015</v>
      </c>
      <c r="BO26" s="7"/>
      <c r="BP26" s="208" t="s">
        <v>118</v>
      </c>
      <c r="BQ26" s="202">
        <f t="shared" ref="BQ26:CB26" si="58">BQ25+$BQ$22+$BN$22+$AY$22+$AJ$22</f>
        <v>35000.000000000015</v>
      </c>
      <c r="BR26" s="202">
        <f t="shared" si="58"/>
        <v>34000.000000000015</v>
      </c>
      <c r="BS26" s="202">
        <f t="shared" si="58"/>
        <v>33000.000000000015</v>
      </c>
      <c r="BT26" s="202">
        <f t="shared" si="58"/>
        <v>32000.000000000015</v>
      </c>
      <c r="BU26" s="202">
        <f t="shared" si="58"/>
        <v>31000.000000000015</v>
      </c>
      <c r="BV26" s="202">
        <f t="shared" si="58"/>
        <v>30000.000000000015</v>
      </c>
      <c r="BW26" s="202">
        <f t="shared" si="58"/>
        <v>29000.000000000015</v>
      </c>
      <c r="BX26" s="202">
        <f t="shared" si="58"/>
        <v>28000.000000000015</v>
      </c>
      <c r="BY26" s="202">
        <f t="shared" si="58"/>
        <v>27000.000000000015</v>
      </c>
      <c r="BZ26" s="202">
        <f t="shared" si="58"/>
        <v>26000.000000000015</v>
      </c>
      <c r="CA26" s="202">
        <f t="shared" si="58"/>
        <v>25000.000000000015</v>
      </c>
      <c r="CB26" s="202">
        <f t="shared" si="58"/>
        <v>24000.000000000015</v>
      </c>
      <c r="CC26" s="209">
        <f>CB26</f>
        <v>24000.000000000015</v>
      </c>
      <c r="CE26" s="208" t="s">
        <v>118</v>
      </c>
      <c r="CF26" s="202">
        <f t="shared" ref="CF26:CQ26" si="59">CF25+$CF$22+$CC$22+$BN$22+$AJ$22+$AY$22</f>
        <v>37750.000000000015</v>
      </c>
      <c r="CG26" s="202">
        <f t="shared" si="59"/>
        <v>36500.000000000015</v>
      </c>
      <c r="CH26" s="202">
        <f t="shared" si="59"/>
        <v>35250.000000000015</v>
      </c>
      <c r="CI26" s="202">
        <f t="shared" si="59"/>
        <v>34000.000000000015</v>
      </c>
      <c r="CJ26" s="202">
        <f t="shared" si="59"/>
        <v>32750.000000000015</v>
      </c>
      <c r="CK26" s="202">
        <f t="shared" si="59"/>
        <v>31500.000000000015</v>
      </c>
      <c r="CL26" s="202">
        <f t="shared" si="59"/>
        <v>30250.000000000015</v>
      </c>
      <c r="CM26" s="202">
        <f t="shared" si="59"/>
        <v>29000.000000000015</v>
      </c>
      <c r="CN26" s="202">
        <f t="shared" si="59"/>
        <v>27750.000000000015</v>
      </c>
      <c r="CO26" s="202">
        <f t="shared" si="59"/>
        <v>26500.000000000015</v>
      </c>
      <c r="CP26" s="202">
        <f t="shared" si="59"/>
        <v>25250.000000000015</v>
      </c>
      <c r="CQ26" s="202">
        <f t="shared" si="59"/>
        <v>24000.000000000015</v>
      </c>
      <c r="CR26" s="209">
        <f>CQ26</f>
        <v>24000.000000000015</v>
      </c>
    </row>
    <row r="27" spans="1:97" ht="18.75" customHeight="1" x14ac:dyDescent="0.25">
      <c r="A27" s="4"/>
      <c r="B27" s="175" t="s">
        <v>119</v>
      </c>
      <c r="C27" s="210">
        <v>5</v>
      </c>
      <c r="D27" s="210">
        <v>5</v>
      </c>
      <c r="E27" s="210">
        <v>5</v>
      </c>
      <c r="F27" s="210">
        <v>5</v>
      </c>
      <c r="G27" s="210">
        <v>5</v>
      </c>
      <c r="H27" s="175" t="s">
        <v>120</v>
      </c>
      <c r="I27" s="46"/>
      <c r="J27" s="46"/>
      <c r="K27" s="46"/>
      <c r="L27" s="46"/>
      <c r="M27" s="46"/>
      <c r="N27" s="46"/>
      <c r="O27" s="46"/>
      <c r="P27" s="46"/>
      <c r="Q27" s="4"/>
      <c r="R27" s="4"/>
      <c r="S27" s="4"/>
      <c r="T27" s="46"/>
      <c r="U27" s="23"/>
      <c r="W27" s="208" t="s">
        <v>121</v>
      </c>
      <c r="X27" s="211">
        <f t="shared" ref="X27:AI27" si="60">$AJ$27/12</f>
        <v>500</v>
      </c>
      <c r="Y27" s="211">
        <f t="shared" si="60"/>
        <v>500</v>
      </c>
      <c r="Z27" s="211">
        <f t="shared" si="60"/>
        <v>500</v>
      </c>
      <c r="AA27" s="211">
        <f t="shared" si="60"/>
        <v>500</v>
      </c>
      <c r="AB27" s="211">
        <f t="shared" si="60"/>
        <v>500</v>
      </c>
      <c r="AC27" s="211">
        <f t="shared" si="60"/>
        <v>500</v>
      </c>
      <c r="AD27" s="211">
        <f t="shared" si="60"/>
        <v>500</v>
      </c>
      <c r="AE27" s="211">
        <f t="shared" si="60"/>
        <v>500</v>
      </c>
      <c r="AF27" s="211">
        <f t="shared" si="60"/>
        <v>500</v>
      </c>
      <c r="AG27" s="211">
        <f t="shared" si="60"/>
        <v>500</v>
      </c>
      <c r="AH27" s="211">
        <f t="shared" si="60"/>
        <v>500</v>
      </c>
      <c r="AI27" s="211">
        <f t="shared" si="60"/>
        <v>500</v>
      </c>
      <c r="AJ27" s="212">
        <f>AJ22/5</f>
        <v>6000</v>
      </c>
      <c r="AK27" s="7"/>
      <c r="AL27" s="208" t="s">
        <v>121</v>
      </c>
      <c r="AM27" s="211">
        <f t="shared" ref="AM27:AX27" si="61">$AY$27/12</f>
        <v>666.66666666666663</v>
      </c>
      <c r="AN27" s="211">
        <f t="shared" si="61"/>
        <v>666.66666666666663</v>
      </c>
      <c r="AO27" s="211">
        <f t="shared" si="61"/>
        <v>666.66666666666663</v>
      </c>
      <c r="AP27" s="211">
        <f t="shared" si="61"/>
        <v>666.66666666666663</v>
      </c>
      <c r="AQ27" s="211">
        <f t="shared" si="61"/>
        <v>666.66666666666663</v>
      </c>
      <c r="AR27" s="211">
        <f t="shared" si="61"/>
        <v>666.66666666666663</v>
      </c>
      <c r="AS27" s="211">
        <f t="shared" si="61"/>
        <v>666.66666666666663</v>
      </c>
      <c r="AT27" s="211">
        <f t="shared" si="61"/>
        <v>666.66666666666663</v>
      </c>
      <c r="AU27" s="211">
        <f t="shared" si="61"/>
        <v>666.66666666666663</v>
      </c>
      <c r="AV27" s="211">
        <f t="shared" si="61"/>
        <v>666.66666666666663</v>
      </c>
      <c r="AW27" s="211">
        <f t="shared" si="61"/>
        <v>666.66666666666663</v>
      </c>
      <c r="AX27" s="211">
        <f t="shared" si="61"/>
        <v>666.66666666666663</v>
      </c>
      <c r="AY27" s="212">
        <f>AY22/5+AJ27</f>
        <v>8000</v>
      </c>
      <c r="AZ27" s="7"/>
      <c r="BA27" s="208" t="s">
        <v>121</v>
      </c>
      <c r="BB27" s="211">
        <f t="shared" ref="BB27:BM27" si="62">$BN$27/12</f>
        <v>833.33333333333337</v>
      </c>
      <c r="BC27" s="211">
        <f t="shared" si="62"/>
        <v>833.33333333333337</v>
      </c>
      <c r="BD27" s="211">
        <f t="shared" si="62"/>
        <v>833.33333333333337</v>
      </c>
      <c r="BE27" s="211">
        <f t="shared" si="62"/>
        <v>833.33333333333337</v>
      </c>
      <c r="BF27" s="211">
        <f t="shared" si="62"/>
        <v>833.33333333333337</v>
      </c>
      <c r="BG27" s="211">
        <f t="shared" si="62"/>
        <v>833.33333333333337</v>
      </c>
      <c r="BH27" s="211">
        <f t="shared" si="62"/>
        <v>833.33333333333337</v>
      </c>
      <c r="BI27" s="211">
        <f t="shared" si="62"/>
        <v>833.33333333333337</v>
      </c>
      <c r="BJ27" s="211">
        <f t="shared" si="62"/>
        <v>833.33333333333337</v>
      </c>
      <c r="BK27" s="211">
        <f t="shared" si="62"/>
        <v>833.33333333333337</v>
      </c>
      <c r="BL27" s="211">
        <f t="shared" si="62"/>
        <v>833.33333333333337</v>
      </c>
      <c r="BM27" s="211">
        <f t="shared" si="62"/>
        <v>833.33333333333337</v>
      </c>
      <c r="BN27" s="212">
        <f>BN22/5+AY27</f>
        <v>10000</v>
      </c>
      <c r="BO27" s="7"/>
      <c r="BP27" s="208" t="s">
        <v>121</v>
      </c>
      <c r="BQ27" s="211">
        <f t="shared" ref="BQ27:CB27" si="63">$CC$27/12</f>
        <v>1000</v>
      </c>
      <c r="BR27" s="211">
        <f t="shared" si="63"/>
        <v>1000</v>
      </c>
      <c r="BS27" s="211">
        <f t="shared" si="63"/>
        <v>1000</v>
      </c>
      <c r="BT27" s="211">
        <f t="shared" si="63"/>
        <v>1000</v>
      </c>
      <c r="BU27" s="211">
        <f t="shared" si="63"/>
        <v>1000</v>
      </c>
      <c r="BV27" s="211">
        <f t="shared" si="63"/>
        <v>1000</v>
      </c>
      <c r="BW27" s="211">
        <f t="shared" si="63"/>
        <v>1000</v>
      </c>
      <c r="BX27" s="211">
        <f t="shared" si="63"/>
        <v>1000</v>
      </c>
      <c r="BY27" s="211">
        <f t="shared" si="63"/>
        <v>1000</v>
      </c>
      <c r="BZ27" s="211">
        <f t="shared" si="63"/>
        <v>1000</v>
      </c>
      <c r="CA27" s="211">
        <f t="shared" si="63"/>
        <v>1000</v>
      </c>
      <c r="CB27" s="211">
        <f t="shared" si="63"/>
        <v>1000</v>
      </c>
      <c r="CC27" s="212">
        <f>CC22/5+BN27</f>
        <v>12000</v>
      </c>
      <c r="CE27" s="208" t="s">
        <v>121</v>
      </c>
      <c r="CF27" s="211">
        <f t="shared" ref="CF27:CQ27" si="64">$CR$27/12</f>
        <v>1250</v>
      </c>
      <c r="CG27" s="211">
        <f t="shared" si="64"/>
        <v>1250</v>
      </c>
      <c r="CH27" s="211">
        <f t="shared" si="64"/>
        <v>1250</v>
      </c>
      <c r="CI27" s="211">
        <f t="shared" si="64"/>
        <v>1250</v>
      </c>
      <c r="CJ27" s="211">
        <f t="shared" si="64"/>
        <v>1250</v>
      </c>
      <c r="CK27" s="211">
        <f t="shared" si="64"/>
        <v>1250</v>
      </c>
      <c r="CL27" s="211">
        <f t="shared" si="64"/>
        <v>1250</v>
      </c>
      <c r="CM27" s="211">
        <f t="shared" si="64"/>
        <v>1250</v>
      </c>
      <c r="CN27" s="211">
        <f t="shared" si="64"/>
        <v>1250</v>
      </c>
      <c r="CO27" s="211">
        <f t="shared" si="64"/>
        <v>1250</v>
      </c>
      <c r="CP27" s="211">
        <f t="shared" si="64"/>
        <v>1250</v>
      </c>
      <c r="CQ27" s="211">
        <f t="shared" si="64"/>
        <v>1250</v>
      </c>
      <c r="CR27" s="212">
        <f>CR22/5+CC27</f>
        <v>15000</v>
      </c>
    </row>
    <row r="28" spans="1:97" ht="24" customHeight="1" thickBot="1" x14ac:dyDescent="0.3">
      <c r="A28" s="4"/>
      <c r="B28" s="50"/>
      <c r="C28" s="49"/>
      <c r="D28" s="33"/>
      <c r="E28" s="5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23"/>
      <c r="V28" s="5"/>
      <c r="W28" s="4"/>
      <c r="X28" s="38"/>
      <c r="Y28" s="27"/>
      <c r="Z28" s="27"/>
      <c r="AA28" s="27"/>
      <c r="AB28" s="27"/>
      <c r="AC28" s="47"/>
      <c r="AD28" s="4"/>
      <c r="AE28" s="4"/>
      <c r="AF28" s="4"/>
      <c r="AG28" s="4"/>
      <c r="AH28" s="4"/>
      <c r="AI28" s="4"/>
      <c r="AJ28" s="51"/>
      <c r="AK28" s="7"/>
      <c r="AL28" s="4"/>
      <c r="AM28" s="38"/>
      <c r="AN28" s="27"/>
      <c r="AO28" s="27"/>
      <c r="AP28" s="27"/>
      <c r="AQ28" s="27"/>
      <c r="AR28" s="4"/>
      <c r="AS28" s="4"/>
      <c r="AT28" s="4"/>
      <c r="AU28" s="4"/>
      <c r="AV28" s="4"/>
      <c r="AW28" s="4"/>
      <c r="AX28" s="4"/>
      <c r="AY28" s="51"/>
      <c r="AZ28" s="7"/>
      <c r="BA28" s="4"/>
      <c r="BB28" s="38"/>
      <c r="BC28" s="27"/>
      <c r="BD28" s="27"/>
      <c r="BE28" s="27"/>
      <c r="BF28" s="27"/>
      <c r="BG28" s="4"/>
      <c r="BH28" s="4"/>
      <c r="BI28" s="4"/>
      <c r="BJ28" s="4"/>
      <c r="BK28" s="4"/>
      <c r="BL28" s="4"/>
      <c r="BM28" s="4"/>
      <c r="BN28" s="51"/>
      <c r="BO28" s="7"/>
      <c r="BP28" s="4"/>
      <c r="BQ28" s="38"/>
      <c r="BR28" s="27"/>
      <c r="BS28" s="27"/>
      <c r="BT28" s="27"/>
      <c r="BU28" s="27"/>
      <c r="BV28" s="4"/>
      <c r="BW28" s="4"/>
      <c r="BX28" s="4"/>
      <c r="BY28" s="4"/>
      <c r="BZ28" s="4"/>
      <c r="CA28" s="4"/>
      <c r="CB28" s="4"/>
      <c r="CC28" s="51"/>
      <c r="CE28" s="4"/>
      <c r="CF28" s="38"/>
      <c r="CG28" s="27"/>
      <c r="CH28" s="27"/>
      <c r="CI28" s="27"/>
      <c r="CJ28" s="27"/>
      <c r="CK28" s="4"/>
      <c r="CL28" s="4"/>
      <c r="CM28" s="4"/>
      <c r="CN28" s="4"/>
      <c r="CO28" s="4"/>
      <c r="CP28" s="4"/>
      <c r="CQ28" s="4"/>
      <c r="CR28" s="51"/>
    </row>
    <row r="29" spans="1:97" ht="18.75" customHeight="1" thickBot="1" x14ac:dyDescent="0.3">
      <c r="A29" s="175" t="s">
        <v>122</v>
      </c>
      <c r="B29" s="176" t="s">
        <v>123</v>
      </c>
      <c r="C29" s="4"/>
      <c r="D29" s="45"/>
      <c r="E29" s="5"/>
      <c r="F29" s="5"/>
      <c r="G29" s="5"/>
      <c r="H29" s="304"/>
      <c r="I29" s="302"/>
      <c r="J29" s="302"/>
      <c r="K29" s="302"/>
      <c r="L29" s="302"/>
      <c r="M29" s="302"/>
      <c r="N29" s="302"/>
      <c r="O29" s="302"/>
      <c r="P29" s="302"/>
      <c r="Q29" s="4"/>
      <c r="R29" s="4"/>
      <c r="S29" s="4"/>
      <c r="T29" s="46"/>
      <c r="U29" s="23"/>
      <c r="V29" s="175" t="s">
        <v>122</v>
      </c>
      <c r="W29" s="176" t="s">
        <v>124</v>
      </c>
      <c r="X29" s="178" t="s">
        <v>77</v>
      </c>
      <c r="Y29" s="178" t="s">
        <v>78</v>
      </c>
      <c r="Z29" s="178" t="s">
        <v>79</v>
      </c>
      <c r="AA29" s="178" t="s">
        <v>80</v>
      </c>
      <c r="AB29" s="178" t="s">
        <v>81</v>
      </c>
      <c r="AC29" s="178" t="s">
        <v>82</v>
      </c>
      <c r="AD29" s="178" t="s">
        <v>83</v>
      </c>
      <c r="AE29" s="178" t="s">
        <v>84</v>
      </c>
      <c r="AF29" s="178" t="s">
        <v>85</v>
      </c>
      <c r="AG29" s="178" t="s">
        <v>86</v>
      </c>
      <c r="AH29" s="178" t="s">
        <v>87</v>
      </c>
      <c r="AI29" s="178" t="s">
        <v>88</v>
      </c>
      <c r="AJ29" s="179">
        <v>2026</v>
      </c>
      <c r="AK29" s="7"/>
      <c r="AL29" s="176" t="s">
        <v>124</v>
      </c>
      <c r="AM29" s="178" t="s">
        <v>77</v>
      </c>
      <c r="AN29" s="178" t="s">
        <v>78</v>
      </c>
      <c r="AO29" s="178" t="s">
        <v>79</v>
      </c>
      <c r="AP29" s="178" t="s">
        <v>80</v>
      </c>
      <c r="AQ29" s="178" t="s">
        <v>81</v>
      </c>
      <c r="AR29" s="178" t="s">
        <v>82</v>
      </c>
      <c r="AS29" s="178" t="s">
        <v>83</v>
      </c>
      <c r="AT29" s="178" t="s">
        <v>84</v>
      </c>
      <c r="AU29" s="178" t="s">
        <v>85</v>
      </c>
      <c r="AV29" s="178" t="s">
        <v>86</v>
      </c>
      <c r="AW29" s="178" t="s">
        <v>87</v>
      </c>
      <c r="AX29" s="178" t="s">
        <v>88</v>
      </c>
      <c r="AY29" s="179">
        <v>2027</v>
      </c>
      <c r="AZ29" s="7"/>
      <c r="BA29" s="176" t="s">
        <v>124</v>
      </c>
      <c r="BB29" s="178" t="s">
        <v>77</v>
      </c>
      <c r="BC29" s="178" t="s">
        <v>78</v>
      </c>
      <c r="BD29" s="178" t="s">
        <v>79</v>
      </c>
      <c r="BE29" s="178" t="s">
        <v>80</v>
      </c>
      <c r="BF29" s="178" t="s">
        <v>81</v>
      </c>
      <c r="BG29" s="178" t="s">
        <v>82</v>
      </c>
      <c r="BH29" s="178" t="s">
        <v>83</v>
      </c>
      <c r="BI29" s="178" t="s">
        <v>84</v>
      </c>
      <c r="BJ29" s="178" t="s">
        <v>85</v>
      </c>
      <c r="BK29" s="178" t="s">
        <v>86</v>
      </c>
      <c r="BL29" s="178" t="s">
        <v>87</v>
      </c>
      <c r="BM29" s="178" t="s">
        <v>88</v>
      </c>
      <c r="BN29" s="179">
        <v>2028</v>
      </c>
      <c r="BO29" s="7"/>
      <c r="BP29" s="176" t="s">
        <v>124</v>
      </c>
      <c r="BQ29" s="178" t="s">
        <v>77</v>
      </c>
      <c r="BR29" s="178" t="s">
        <v>78</v>
      </c>
      <c r="BS29" s="178" t="s">
        <v>79</v>
      </c>
      <c r="BT29" s="178" t="s">
        <v>80</v>
      </c>
      <c r="BU29" s="178" t="s">
        <v>81</v>
      </c>
      <c r="BV29" s="178" t="s">
        <v>82</v>
      </c>
      <c r="BW29" s="178" t="s">
        <v>83</v>
      </c>
      <c r="BX29" s="178" t="s">
        <v>84</v>
      </c>
      <c r="BY29" s="178" t="s">
        <v>85</v>
      </c>
      <c r="BZ29" s="178" t="s">
        <v>86</v>
      </c>
      <c r="CA29" s="178" t="s">
        <v>87</v>
      </c>
      <c r="CB29" s="178" t="s">
        <v>88</v>
      </c>
      <c r="CC29" s="179">
        <v>2029</v>
      </c>
      <c r="CE29" s="176" t="s">
        <v>124</v>
      </c>
      <c r="CF29" s="178" t="s">
        <v>77</v>
      </c>
      <c r="CG29" s="178" t="s">
        <v>78</v>
      </c>
      <c r="CH29" s="178" t="s">
        <v>79</v>
      </c>
      <c r="CI29" s="178" t="s">
        <v>80</v>
      </c>
      <c r="CJ29" s="178" t="s">
        <v>81</v>
      </c>
      <c r="CK29" s="178" t="s">
        <v>82</v>
      </c>
      <c r="CL29" s="178" t="s">
        <v>83</v>
      </c>
      <c r="CM29" s="178" t="s">
        <v>84</v>
      </c>
      <c r="CN29" s="178" t="s">
        <v>85</v>
      </c>
      <c r="CO29" s="178" t="s">
        <v>86</v>
      </c>
      <c r="CP29" s="178" t="s">
        <v>87</v>
      </c>
      <c r="CQ29" s="178" t="s">
        <v>88</v>
      </c>
      <c r="CR29" s="179">
        <v>2030</v>
      </c>
    </row>
    <row r="30" spans="1:97" ht="18.75" customHeight="1" x14ac:dyDescent="0.25">
      <c r="B30" s="5"/>
      <c r="C30" s="4"/>
      <c r="D30" s="45"/>
      <c r="E30" s="301" t="s">
        <v>125</v>
      </c>
      <c r="F30" s="302"/>
      <c r="G30" s="302"/>
      <c r="H30" s="302"/>
      <c r="I30" s="302"/>
      <c r="J30" s="46"/>
      <c r="K30" s="46"/>
      <c r="L30" s="46"/>
      <c r="M30" s="46"/>
      <c r="N30" s="46"/>
      <c r="O30" s="45"/>
      <c r="P30" s="45"/>
      <c r="Q30" s="4"/>
      <c r="R30" s="4"/>
      <c r="S30" s="4"/>
      <c r="T30" s="46"/>
      <c r="U30" s="23"/>
      <c r="V30" s="4"/>
      <c r="W30" s="5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2"/>
      <c r="AK30" s="7"/>
      <c r="AL30" s="5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2"/>
      <c r="AZ30" s="7"/>
      <c r="BA30" s="5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2"/>
      <c r="BO30" s="7"/>
      <c r="BP30" s="5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2"/>
      <c r="CE30" s="5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2"/>
    </row>
    <row r="31" spans="1:97" ht="18.75" customHeight="1" x14ac:dyDescent="0.25">
      <c r="A31" s="5"/>
      <c r="B31" s="176" t="s">
        <v>126</v>
      </c>
      <c r="C31" s="205" t="s">
        <v>127</v>
      </c>
      <c r="D31" s="205" t="s">
        <v>128</v>
      </c>
      <c r="E31" s="205">
        <v>2026</v>
      </c>
      <c r="F31" s="205">
        <v>2027</v>
      </c>
      <c r="G31" s="205">
        <v>2028</v>
      </c>
      <c r="H31" s="205">
        <v>2029</v>
      </c>
      <c r="I31" s="205">
        <v>2030</v>
      </c>
      <c r="J31" s="46"/>
      <c r="K31" s="46"/>
      <c r="L31" s="46"/>
      <c r="M31" s="46"/>
      <c r="N31" s="46"/>
      <c r="O31" s="45"/>
      <c r="P31" s="52"/>
      <c r="Q31" s="52"/>
      <c r="R31" s="52"/>
      <c r="S31" s="52"/>
      <c r="T31" s="46"/>
      <c r="U31" s="23"/>
      <c r="V31" s="4"/>
      <c r="W31" s="176" t="s">
        <v>129</v>
      </c>
      <c r="X31" s="4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35"/>
      <c r="AK31" s="7"/>
      <c r="AL31" s="176" t="s">
        <v>129</v>
      </c>
      <c r="AM31" s="4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35"/>
      <c r="AZ31" s="7"/>
      <c r="BA31" s="176" t="s">
        <v>129</v>
      </c>
      <c r="BB31" s="4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123"/>
      <c r="BO31" s="7"/>
      <c r="BP31" s="176" t="s">
        <v>129</v>
      </c>
      <c r="BQ31" s="4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35"/>
      <c r="CE31" s="176" t="s">
        <v>129</v>
      </c>
      <c r="CF31" s="4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123"/>
    </row>
    <row r="32" spans="1:97" ht="18.75" customHeight="1" x14ac:dyDescent="0.25">
      <c r="A32" s="5"/>
      <c r="B32" s="213" t="s">
        <v>130</v>
      </c>
      <c r="C32" s="213" t="s">
        <v>131</v>
      </c>
      <c r="D32" s="214">
        <v>38000</v>
      </c>
      <c r="E32" s="215">
        <v>6</v>
      </c>
      <c r="F32" s="215">
        <v>6</v>
      </c>
      <c r="G32" s="215">
        <v>6</v>
      </c>
      <c r="H32" s="215">
        <v>6</v>
      </c>
      <c r="I32" s="215">
        <v>6</v>
      </c>
      <c r="J32" s="46"/>
      <c r="K32" s="46"/>
      <c r="L32" s="46"/>
      <c r="M32" s="46"/>
      <c r="N32" s="46"/>
      <c r="O32" s="33"/>
      <c r="P32" s="56"/>
      <c r="Q32" s="56"/>
      <c r="R32" s="56"/>
      <c r="S32" s="56"/>
      <c r="T32" s="46"/>
      <c r="U32" s="23"/>
      <c r="V32" s="4"/>
      <c r="W32" s="216" t="s">
        <v>132</v>
      </c>
      <c r="X32" s="217">
        <f t="shared" ref="X32:AI32" si="65">$AJ$32/12</f>
        <v>19000</v>
      </c>
      <c r="Y32" s="217">
        <f t="shared" si="65"/>
        <v>19000</v>
      </c>
      <c r="Z32" s="217">
        <f t="shared" si="65"/>
        <v>19000</v>
      </c>
      <c r="AA32" s="217">
        <f t="shared" si="65"/>
        <v>19000</v>
      </c>
      <c r="AB32" s="217">
        <f t="shared" si="65"/>
        <v>19000</v>
      </c>
      <c r="AC32" s="217">
        <f t="shared" si="65"/>
        <v>19000</v>
      </c>
      <c r="AD32" s="217">
        <f t="shared" si="65"/>
        <v>19000</v>
      </c>
      <c r="AE32" s="217">
        <f t="shared" si="65"/>
        <v>19000</v>
      </c>
      <c r="AF32" s="217">
        <f t="shared" si="65"/>
        <v>19000</v>
      </c>
      <c r="AG32" s="217">
        <f t="shared" si="65"/>
        <v>19000</v>
      </c>
      <c r="AH32" s="217">
        <f t="shared" si="65"/>
        <v>19000</v>
      </c>
      <c r="AI32" s="217">
        <f t="shared" si="65"/>
        <v>19000</v>
      </c>
      <c r="AJ32" s="218">
        <f>E32*D32*AJ55</f>
        <v>228000</v>
      </c>
      <c r="AK32" s="7"/>
      <c r="AL32" s="216" t="s">
        <v>132</v>
      </c>
      <c r="AM32" s="217">
        <f t="shared" ref="AM32:AX32" si="66">$AY$32/12</f>
        <v>19570</v>
      </c>
      <c r="AN32" s="217">
        <f t="shared" si="66"/>
        <v>19570</v>
      </c>
      <c r="AO32" s="217">
        <f t="shared" si="66"/>
        <v>19570</v>
      </c>
      <c r="AP32" s="217">
        <f t="shared" si="66"/>
        <v>19570</v>
      </c>
      <c r="AQ32" s="217">
        <f t="shared" si="66"/>
        <v>19570</v>
      </c>
      <c r="AR32" s="217">
        <f t="shared" si="66"/>
        <v>19570</v>
      </c>
      <c r="AS32" s="217">
        <f t="shared" si="66"/>
        <v>19570</v>
      </c>
      <c r="AT32" s="217">
        <f t="shared" si="66"/>
        <v>19570</v>
      </c>
      <c r="AU32" s="217">
        <f t="shared" si="66"/>
        <v>19570</v>
      </c>
      <c r="AV32" s="217">
        <f t="shared" si="66"/>
        <v>19570</v>
      </c>
      <c r="AW32" s="217">
        <f t="shared" si="66"/>
        <v>19570</v>
      </c>
      <c r="AX32" s="217">
        <f t="shared" si="66"/>
        <v>19570</v>
      </c>
      <c r="AY32" s="218">
        <f>F32*D32*'Budget, Assum &amp; ProForma State '!AY55</f>
        <v>234840</v>
      </c>
      <c r="AZ32" s="7"/>
      <c r="BA32" s="216" t="s">
        <v>132</v>
      </c>
      <c r="BB32" s="217">
        <f t="shared" ref="BB32:BM32" si="67">$BN$32/12</f>
        <v>20140</v>
      </c>
      <c r="BC32" s="217">
        <f t="shared" si="67"/>
        <v>20140</v>
      </c>
      <c r="BD32" s="217">
        <f t="shared" si="67"/>
        <v>20140</v>
      </c>
      <c r="BE32" s="217">
        <f t="shared" si="67"/>
        <v>20140</v>
      </c>
      <c r="BF32" s="217">
        <f t="shared" si="67"/>
        <v>20140</v>
      </c>
      <c r="BG32" s="217">
        <f t="shared" si="67"/>
        <v>20140</v>
      </c>
      <c r="BH32" s="217">
        <f t="shared" si="67"/>
        <v>20140</v>
      </c>
      <c r="BI32" s="217">
        <f t="shared" si="67"/>
        <v>20140</v>
      </c>
      <c r="BJ32" s="217">
        <f t="shared" si="67"/>
        <v>20140</v>
      </c>
      <c r="BK32" s="217">
        <f t="shared" si="67"/>
        <v>20140</v>
      </c>
      <c r="BL32" s="217">
        <f t="shared" si="67"/>
        <v>20140</v>
      </c>
      <c r="BM32" s="217">
        <f t="shared" si="67"/>
        <v>20140</v>
      </c>
      <c r="BN32" s="218">
        <f>G32*D32*BN55</f>
        <v>241680</v>
      </c>
      <c r="BO32" s="7"/>
      <c r="BP32" s="216" t="s">
        <v>132</v>
      </c>
      <c r="BQ32" s="217">
        <f t="shared" ref="BQ32:CB32" si="68">$CC$32/12</f>
        <v>20710.000000000004</v>
      </c>
      <c r="BR32" s="217">
        <f t="shared" si="68"/>
        <v>20710.000000000004</v>
      </c>
      <c r="BS32" s="217">
        <f t="shared" si="68"/>
        <v>20710.000000000004</v>
      </c>
      <c r="BT32" s="217">
        <f t="shared" si="68"/>
        <v>20710.000000000004</v>
      </c>
      <c r="BU32" s="217">
        <f t="shared" si="68"/>
        <v>20710.000000000004</v>
      </c>
      <c r="BV32" s="217">
        <f t="shared" si="68"/>
        <v>20710.000000000004</v>
      </c>
      <c r="BW32" s="217">
        <f t="shared" si="68"/>
        <v>20710.000000000004</v>
      </c>
      <c r="BX32" s="217">
        <f t="shared" si="68"/>
        <v>20710.000000000004</v>
      </c>
      <c r="BY32" s="217">
        <f t="shared" si="68"/>
        <v>20710.000000000004</v>
      </c>
      <c r="BZ32" s="217">
        <f t="shared" si="68"/>
        <v>20710.000000000004</v>
      </c>
      <c r="CA32" s="217">
        <f t="shared" si="68"/>
        <v>20710.000000000004</v>
      </c>
      <c r="CB32" s="217">
        <f t="shared" si="68"/>
        <v>20710.000000000004</v>
      </c>
      <c r="CC32" s="218">
        <f>H32*D32*CC55</f>
        <v>248520.00000000003</v>
      </c>
      <c r="CE32" s="216" t="s">
        <v>132</v>
      </c>
      <c r="CF32" s="217">
        <f t="shared" ref="CF32:CQ32" si="69">$AY$32/12</f>
        <v>19570</v>
      </c>
      <c r="CG32" s="217">
        <f t="shared" si="69"/>
        <v>19570</v>
      </c>
      <c r="CH32" s="217">
        <f t="shared" si="69"/>
        <v>19570</v>
      </c>
      <c r="CI32" s="217">
        <f t="shared" si="69"/>
        <v>19570</v>
      </c>
      <c r="CJ32" s="217">
        <f t="shared" si="69"/>
        <v>19570</v>
      </c>
      <c r="CK32" s="217">
        <f t="shared" si="69"/>
        <v>19570</v>
      </c>
      <c r="CL32" s="217">
        <f t="shared" si="69"/>
        <v>19570</v>
      </c>
      <c r="CM32" s="217">
        <f t="shared" si="69"/>
        <v>19570</v>
      </c>
      <c r="CN32" s="217">
        <f t="shared" si="69"/>
        <v>19570</v>
      </c>
      <c r="CO32" s="217">
        <f t="shared" si="69"/>
        <v>19570</v>
      </c>
      <c r="CP32" s="217">
        <f t="shared" si="69"/>
        <v>19570</v>
      </c>
      <c r="CQ32" s="217">
        <f t="shared" si="69"/>
        <v>19570</v>
      </c>
      <c r="CR32" s="218">
        <f>I32*D32*CR55</f>
        <v>255360.00000000003</v>
      </c>
    </row>
    <row r="33" spans="1:96" ht="18.75" customHeight="1" x14ac:dyDescent="0.25">
      <c r="A33" s="5"/>
      <c r="B33" s="213" t="s">
        <v>133</v>
      </c>
      <c r="C33" s="213" t="s">
        <v>134</v>
      </c>
      <c r="D33" s="214">
        <v>150000</v>
      </c>
      <c r="E33" s="118"/>
      <c r="F33" s="215">
        <v>1</v>
      </c>
      <c r="G33" s="215">
        <v>1</v>
      </c>
      <c r="H33" s="215">
        <v>1</v>
      </c>
      <c r="I33" s="215">
        <v>1</v>
      </c>
      <c r="J33" s="46"/>
      <c r="K33" s="46"/>
      <c r="L33" s="46"/>
      <c r="M33" s="46"/>
      <c r="N33" s="46"/>
      <c r="O33" s="33"/>
      <c r="P33" s="56"/>
      <c r="Q33" s="56"/>
      <c r="R33" s="56"/>
      <c r="S33" s="56"/>
      <c r="T33" s="46"/>
      <c r="U33" s="23"/>
      <c r="V33" s="4"/>
      <c r="W33" s="216" t="s">
        <v>135</v>
      </c>
      <c r="X33" s="124">
        <v>0</v>
      </c>
      <c r="Y33" s="124">
        <v>0</v>
      </c>
      <c r="Z33" s="124">
        <v>0</v>
      </c>
      <c r="AA33" s="124">
        <v>0</v>
      </c>
      <c r="AB33" s="124">
        <v>0</v>
      </c>
      <c r="AC33" s="124">
        <v>0</v>
      </c>
      <c r="AD33" s="124">
        <v>0</v>
      </c>
      <c r="AE33" s="124">
        <v>0</v>
      </c>
      <c r="AF33" s="124">
        <v>0</v>
      </c>
      <c r="AG33" s="124">
        <v>0</v>
      </c>
      <c r="AH33" s="124">
        <v>0</v>
      </c>
      <c r="AI33" s="124">
        <v>0</v>
      </c>
      <c r="AJ33" s="123">
        <v>0</v>
      </c>
      <c r="AK33" s="7"/>
      <c r="AL33" s="216" t="s">
        <v>135</v>
      </c>
      <c r="AM33" s="124">
        <v>0</v>
      </c>
      <c r="AN33" s="124">
        <v>0</v>
      </c>
      <c r="AO33" s="124">
        <v>0</v>
      </c>
      <c r="AP33" s="124">
        <v>0</v>
      </c>
      <c r="AQ33" s="124">
        <v>0</v>
      </c>
      <c r="AR33" s="124">
        <v>0</v>
      </c>
      <c r="AS33" s="124">
        <v>0</v>
      </c>
      <c r="AT33" s="124">
        <v>0</v>
      </c>
      <c r="AU33" s="124">
        <v>0</v>
      </c>
      <c r="AV33" s="124">
        <v>0</v>
      </c>
      <c r="AW33" s="124">
        <v>0</v>
      </c>
      <c r="AX33" s="124">
        <v>0</v>
      </c>
      <c r="AY33" s="123">
        <v>0</v>
      </c>
      <c r="AZ33" s="7"/>
      <c r="BA33" s="216" t="s">
        <v>135</v>
      </c>
      <c r="BB33" s="124">
        <v>0</v>
      </c>
      <c r="BC33" s="124">
        <v>0</v>
      </c>
      <c r="BD33" s="124">
        <v>0</v>
      </c>
      <c r="BE33" s="124">
        <v>0</v>
      </c>
      <c r="BF33" s="124">
        <v>0</v>
      </c>
      <c r="BG33" s="124">
        <v>0</v>
      </c>
      <c r="BH33" s="124">
        <v>0</v>
      </c>
      <c r="BI33" s="124">
        <v>0</v>
      </c>
      <c r="BJ33" s="124">
        <v>0</v>
      </c>
      <c r="BK33" s="124">
        <v>0</v>
      </c>
      <c r="BL33" s="124">
        <v>0</v>
      </c>
      <c r="BM33" s="124">
        <v>0</v>
      </c>
      <c r="BN33" s="123">
        <v>0</v>
      </c>
      <c r="BO33" s="7"/>
      <c r="BP33" s="216" t="s">
        <v>135</v>
      </c>
      <c r="BQ33" s="124">
        <v>0</v>
      </c>
      <c r="BR33" s="124">
        <v>0</v>
      </c>
      <c r="BS33" s="124">
        <v>0</v>
      </c>
      <c r="BT33" s="124">
        <v>0</v>
      </c>
      <c r="BU33" s="124">
        <v>0</v>
      </c>
      <c r="BV33" s="124">
        <v>0</v>
      </c>
      <c r="BW33" s="124">
        <v>0</v>
      </c>
      <c r="BX33" s="124">
        <v>0</v>
      </c>
      <c r="BY33" s="124">
        <v>0</v>
      </c>
      <c r="BZ33" s="124">
        <v>0</v>
      </c>
      <c r="CA33" s="124">
        <v>0</v>
      </c>
      <c r="CB33" s="124">
        <v>0</v>
      </c>
      <c r="CC33" s="123">
        <v>0</v>
      </c>
      <c r="CE33" s="216" t="s">
        <v>135</v>
      </c>
      <c r="CF33" s="124">
        <v>0</v>
      </c>
      <c r="CG33" s="124">
        <v>0</v>
      </c>
      <c r="CH33" s="124">
        <v>0</v>
      </c>
      <c r="CI33" s="124">
        <v>0</v>
      </c>
      <c r="CJ33" s="124">
        <v>0</v>
      </c>
      <c r="CK33" s="124">
        <v>0</v>
      </c>
      <c r="CL33" s="124">
        <v>0</v>
      </c>
      <c r="CM33" s="124">
        <v>0</v>
      </c>
      <c r="CN33" s="124">
        <v>0</v>
      </c>
      <c r="CO33" s="124">
        <v>0</v>
      </c>
      <c r="CP33" s="124">
        <v>0</v>
      </c>
      <c r="CQ33" s="124">
        <v>0</v>
      </c>
      <c r="CR33" s="123">
        <v>0</v>
      </c>
    </row>
    <row r="34" spans="1:96" ht="18.75" customHeight="1" x14ac:dyDescent="0.25">
      <c r="A34" s="5"/>
      <c r="B34" s="213" t="s">
        <v>133</v>
      </c>
      <c r="C34" s="213" t="s">
        <v>136</v>
      </c>
      <c r="D34" s="214">
        <v>120000</v>
      </c>
      <c r="E34" s="118"/>
      <c r="F34" s="118"/>
      <c r="G34" s="215">
        <v>1</v>
      </c>
      <c r="H34" s="215">
        <v>1</v>
      </c>
      <c r="I34" s="215">
        <v>1</v>
      </c>
      <c r="J34" s="46"/>
      <c r="K34" s="46"/>
      <c r="L34" s="46"/>
      <c r="M34" s="46"/>
      <c r="N34" s="46"/>
      <c r="O34" s="33"/>
      <c r="P34" s="56"/>
      <c r="Q34" s="56"/>
      <c r="R34" s="56"/>
      <c r="S34" s="56"/>
      <c r="T34" s="46"/>
      <c r="U34" s="23"/>
      <c r="V34" s="4"/>
      <c r="W34" s="180" t="s">
        <v>137</v>
      </c>
      <c r="X34" s="182">
        <f t="shared" ref="X34:AI34" si="70">+X32+X33</f>
        <v>19000</v>
      </c>
      <c r="Y34" s="182">
        <f t="shared" si="70"/>
        <v>19000</v>
      </c>
      <c r="Z34" s="182">
        <f t="shared" si="70"/>
        <v>19000</v>
      </c>
      <c r="AA34" s="182">
        <f t="shared" si="70"/>
        <v>19000</v>
      </c>
      <c r="AB34" s="182">
        <f t="shared" si="70"/>
        <v>19000</v>
      </c>
      <c r="AC34" s="182">
        <f t="shared" si="70"/>
        <v>19000</v>
      </c>
      <c r="AD34" s="182">
        <f t="shared" si="70"/>
        <v>19000</v>
      </c>
      <c r="AE34" s="182">
        <f t="shared" si="70"/>
        <v>19000</v>
      </c>
      <c r="AF34" s="182">
        <f t="shared" si="70"/>
        <v>19000</v>
      </c>
      <c r="AG34" s="182">
        <f t="shared" si="70"/>
        <v>19000</v>
      </c>
      <c r="AH34" s="182">
        <f t="shared" si="70"/>
        <v>19000</v>
      </c>
      <c r="AI34" s="182">
        <f t="shared" si="70"/>
        <v>19000</v>
      </c>
      <c r="AJ34" s="199">
        <f>AI34</f>
        <v>19000</v>
      </c>
      <c r="AK34" s="7"/>
      <c r="AL34" s="180" t="s">
        <v>138</v>
      </c>
      <c r="AM34" s="182">
        <f t="shared" ref="AM34:AX34" si="71">+AM32+AM33</f>
        <v>19570</v>
      </c>
      <c r="AN34" s="182">
        <f t="shared" si="71"/>
        <v>19570</v>
      </c>
      <c r="AO34" s="182">
        <f t="shared" si="71"/>
        <v>19570</v>
      </c>
      <c r="AP34" s="182">
        <f t="shared" si="71"/>
        <v>19570</v>
      </c>
      <c r="AQ34" s="182">
        <f t="shared" si="71"/>
        <v>19570</v>
      </c>
      <c r="AR34" s="182">
        <f t="shared" si="71"/>
        <v>19570</v>
      </c>
      <c r="AS34" s="182">
        <f t="shared" si="71"/>
        <v>19570</v>
      </c>
      <c r="AT34" s="182">
        <f t="shared" si="71"/>
        <v>19570</v>
      </c>
      <c r="AU34" s="182">
        <f t="shared" si="71"/>
        <v>19570</v>
      </c>
      <c r="AV34" s="182">
        <f t="shared" si="71"/>
        <v>19570</v>
      </c>
      <c r="AW34" s="182">
        <f t="shared" si="71"/>
        <v>19570</v>
      </c>
      <c r="AX34" s="182">
        <f t="shared" si="71"/>
        <v>19570</v>
      </c>
      <c r="AY34" s="199">
        <f>SUM(AY32:AY33)</f>
        <v>234840</v>
      </c>
      <c r="AZ34" s="7"/>
      <c r="BA34" s="180" t="s">
        <v>138</v>
      </c>
      <c r="BB34" s="182">
        <f t="shared" ref="BB34:BM34" si="72">+BB32+BB33</f>
        <v>20140</v>
      </c>
      <c r="BC34" s="182">
        <f t="shared" si="72"/>
        <v>20140</v>
      </c>
      <c r="BD34" s="182">
        <f t="shared" si="72"/>
        <v>20140</v>
      </c>
      <c r="BE34" s="182">
        <f t="shared" si="72"/>
        <v>20140</v>
      </c>
      <c r="BF34" s="182">
        <f t="shared" si="72"/>
        <v>20140</v>
      </c>
      <c r="BG34" s="182">
        <f t="shared" si="72"/>
        <v>20140</v>
      </c>
      <c r="BH34" s="182">
        <f t="shared" si="72"/>
        <v>20140</v>
      </c>
      <c r="BI34" s="182">
        <f t="shared" si="72"/>
        <v>20140</v>
      </c>
      <c r="BJ34" s="182">
        <f t="shared" si="72"/>
        <v>20140</v>
      </c>
      <c r="BK34" s="182">
        <f t="shared" si="72"/>
        <v>20140</v>
      </c>
      <c r="BL34" s="182">
        <f t="shared" si="72"/>
        <v>20140</v>
      </c>
      <c r="BM34" s="182">
        <f t="shared" si="72"/>
        <v>20140</v>
      </c>
      <c r="BN34" s="199">
        <f>SUM(BN32:BN33)</f>
        <v>241680</v>
      </c>
      <c r="BO34" s="7"/>
      <c r="BP34" s="180" t="s">
        <v>138</v>
      </c>
      <c r="BQ34" s="182">
        <f t="shared" ref="BQ34:CB34" si="73">+BQ32+BQ33</f>
        <v>20710.000000000004</v>
      </c>
      <c r="BR34" s="182">
        <f t="shared" si="73"/>
        <v>20710.000000000004</v>
      </c>
      <c r="BS34" s="182">
        <f t="shared" si="73"/>
        <v>20710.000000000004</v>
      </c>
      <c r="BT34" s="182">
        <f t="shared" si="73"/>
        <v>20710.000000000004</v>
      </c>
      <c r="BU34" s="182">
        <f t="shared" si="73"/>
        <v>20710.000000000004</v>
      </c>
      <c r="BV34" s="182">
        <f t="shared" si="73"/>
        <v>20710.000000000004</v>
      </c>
      <c r="BW34" s="182">
        <f t="shared" si="73"/>
        <v>20710.000000000004</v>
      </c>
      <c r="BX34" s="182">
        <f t="shared" si="73"/>
        <v>20710.000000000004</v>
      </c>
      <c r="BY34" s="182">
        <f t="shared" si="73"/>
        <v>20710.000000000004</v>
      </c>
      <c r="BZ34" s="182">
        <f t="shared" si="73"/>
        <v>20710.000000000004</v>
      </c>
      <c r="CA34" s="182">
        <f t="shared" si="73"/>
        <v>20710.000000000004</v>
      </c>
      <c r="CB34" s="182">
        <f t="shared" si="73"/>
        <v>20710.000000000004</v>
      </c>
      <c r="CC34" s="199">
        <f>SUM(CC32:CC33)</f>
        <v>248520.00000000003</v>
      </c>
      <c r="CE34" s="180" t="s">
        <v>138</v>
      </c>
      <c r="CF34" s="182">
        <f t="shared" ref="CF34:CQ34" si="74">+CF32+CF33</f>
        <v>19570</v>
      </c>
      <c r="CG34" s="182">
        <f t="shared" si="74"/>
        <v>19570</v>
      </c>
      <c r="CH34" s="182">
        <f t="shared" si="74"/>
        <v>19570</v>
      </c>
      <c r="CI34" s="182">
        <f t="shared" si="74"/>
        <v>19570</v>
      </c>
      <c r="CJ34" s="182">
        <f t="shared" si="74"/>
        <v>19570</v>
      </c>
      <c r="CK34" s="182">
        <f t="shared" si="74"/>
        <v>19570</v>
      </c>
      <c r="CL34" s="182">
        <f t="shared" si="74"/>
        <v>19570</v>
      </c>
      <c r="CM34" s="182">
        <f t="shared" si="74"/>
        <v>19570</v>
      </c>
      <c r="CN34" s="182">
        <f t="shared" si="74"/>
        <v>19570</v>
      </c>
      <c r="CO34" s="182">
        <f t="shared" si="74"/>
        <v>19570</v>
      </c>
      <c r="CP34" s="182">
        <f t="shared" si="74"/>
        <v>19570</v>
      </c>
      <c r="CQ34" s="182">
        <f t="shared" si="74"/>
        <v>19570</v>
      </c>
      <c r="CR34" s="199">
        <f>SUM(CR32:CR33)</f>
        <v>255360.00000000003</v>
      </c>
    </row>
    <row r="35" spans="1:96" ht="18.75" customHeight="1" x14ac:dyDescent="0.25">
      <c r="A35" s="5"/>
      <c r="B35" s="213" t="s">
        <v>133</v>
      </c>
      <c r="C35" s="219" t="s">
        <v>139</v>
      </c>
      <c r="D35" s="214">
        <v>85000</v>
      </c>
      <c r="E35" s="118"/>
      <c r="F35" s="118"/>
      <c r="G35" s="215">
        <v>1</v>
      </c>
      <c r="H35" s="215">
        <v>1</v>
      </c>
      <c r="I35" s="215">
        <v>1</v>
      </c>
      <c r="J35" s="46"/>
      <c r="K35" s="46"/>
      <c r="L35" s="46"/>
      <c r="M35" s="46"/>
      <c r="N35" s="46"/>
      <c r="O35" s="33"/>
      <c r="P35" s="56"/>
      <c r="Q35" s="56"/>
      <c r="R35" s="56"/>
      <c r="S35" s="56"/>
      <c r="T35" s="4"/>
      <c r="U35" s="23"/>
      <c r="V35" s="4"/>
      <c r="W35" s="53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5"/>
      <c r="AK35" s="7"/>
      <c r="AL35" s="53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5"/>
      <c r="AZ35" s="7"/>
      <c r="BA35" s="53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5"/>
      <c r="BO35" s="7"/>
      <c r="BP35" s="53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5"/>
      <c r="CE35" s="53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5"/>
    </row>
    <row r="36" spans="1:96" ht="18.75" customHeight="1" x14ac:dyDescent="0.25">
      <c r="A36" s="5"/>
      <c r="B36" s="213" t="s">
        <v>140</v>
      </c>
      <c r="C36" s="213" t="s">
        <v>141</v>
      </c>
      <c r="D36" s="214">
        <v>120000</v>
      </c>
      <c r="E36" s="118"/>
      <c r="F36" s="215">
        <v>1</v>
      </c>
      <c r="G36" s="215">
        <v>1</v>
      </c>
      <c r="H36" s="215">
        <v>1</v>
      </c>
      <c r="I36" s="215">
        <v>2</v>
      </c>
      <c r="J36" s="46"/>
      <c r="K36" s="46"/>
      <c r="L36" s="46"/>
      <c r="M36" s="46"/>
      <c r="N36" s="46"/>
      <c r="O36" s="33"/>
      <c r="P36" s="56"/>
      <c r="Q36" s="56"/>
      <c r="R36" s="56"/>
      <c r="S36" s="56"/>
      <c r="T36" s="4"/>
      <c r="U36" s="23"/>
      <c r="W36" s="201" t="s">
        <v>133</v>
      </c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5"/>
      <c r="AK36" s="7"/>
      <c r="AL36" s="201" t="s">
        <v>133</v>
      </c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5"/>
      <c r="AZ36" s="7"/>
      <c r="BA36" s="201" t="s">
        <v>133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5"/>
      <c r="BO36" s="7"/>
      <c r="BP36" s="201" t="s">
        <v>133</v>
      </c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5"/>
      <c r="CE36" s="201" t="s">
        <v>133</v>
      </c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5"/>
    </row>
    <row r="37" spans="1:96" ht="18.75" customHeight="1" x14ac:dyDescent="0.25">
      <c r="A37" s="5"/>
      <c r="B37" s="213" t="s">
        <v>140</v>
      </c>
      <c r="C37" s="213" t="s">
        <v>142</v>
      </c>
      <c r="D37" s="214">
        <v>95000</v>
      </c>
      <c r="E37" s="118"/>
      <c r="F37" s="118"/>
      <c r="G37" s="118"/>
      <c r="H37" s="215">
        <v>1</v>
      </c>
      <c r="I37" s="215">
        <v>1</v>
      </c>
      <c r="J37" s="46"/>
      <c r="K37" s="46"/>
      <c r="L37" s="46"/>
      <c r="M37" s="46"/>
      <c r="N37" s="46"/>
      <c r="O37" s="33"/>
      <c r="P37" s="56"/>
      <c r="Q37" s="56"/>
      <c r="R37" s="56"/>
      <c r="S37" s="56"/>
      <c r="T37" s="4"/>
      <c r="U37" s="23"/>
      <c r="W37" s="216" t="s">
        <v>134</v>
      </c>
      <c r="X37" s="220">
        <f t="shared" ref="X37:AI37" si="75">$AJ$37/12</f>
        <v>0</v>
      </c>
      <c r="Y37" s="220">
        <f t="shared" si="75"/>
        <v>0</v>
      </c>
      <c r="Z37" s="220">
        <f t="shared" si="75"/>
        <v>0</v>
      </c>
      <c r="AA37" s="220">
        <f t="shared" si="75"/>
        <v>0</v>
      </c>
      <c r="AB37" s="220">
        <f t="shared" si="75"/>
        <v>0</v>
      </c>
      <c r="AC37" s="220">
        <f t="shared" si="75"/>
        <v>0</v>
      </c>
      <c r="AD37" s="220">
        <f t="shared" si="75"/>
        <v>0</v>
      </c>
      <c r="AE37" s="220">
        <f t="shared" si="75"/>
        <v>0</v>
      </c>
      <c r="AF37" s="220">
        <f t="shared" si="75"/>
        <v>0</v>
      </c>
      <c r="AG37" s="220">
        <f t="shared" si="75"/>
        <v>0</v>
      </c>
      <c r="AH37" s="220">
        <f t="shared" si="75"/>
        <v>0</v>
      </c>
      <c r="AI37" s="220">
        <f t="shared" si="75"/>
        <v>0</v>
      </c>
      <c r="AJ37" s="218">
        <f>E33*D33*AJ55</f>
        <v>0</v>
      </c>
      <c r="AK37" s="7"/>
      <c r="AL37" s="216" t="s">
        <v>134</v>
      </c>
      <c r="AM37" s="220">
        <f t="shared" ref="AM37:AX37" si="76">$AY$37/12</f>
        <v>12875</v>
      </c>
      <c r="AN37" s="220">
        <f t="shared" si="76"/>
        <v>12875</v>
      </c>
      <c r="AO37" s="220">
        <f t="shared" si="76"/>
        <v>12875</v>
      </c>
      <c r="AP37" s="220">
        <f t="shared" si="76"/>
        <v>12875</v>
      </c>
      <c r="AQ37" s="220">
        <f t="shared" si="76"/>
        <v>12875</v>
      </c>
      <c r="AR37" s="220">
        <f t="shared" si="76"/>
        <v>12875</v>
      </c>
      <c r="AS37" s="220">
        <f t="shared" si="76"/>
        <v>12875</v>
      </c>
      <c r="AT37" s="220">
        <f t="shared" si="76"/>
        <v>12875</v>
      </c>
      <c r="AU37" s="220">
        <f t="shared" si="76"/>
        <v>12875</v>
      </c>
      <c r="AV37" s="220">
        <f t="shared" si="76"/>
        <v>12875</v>
      </c>
      <c r="AW37" s="220">
        <f t="shared" si="76"/>
        <v>12875</v>
      </c>
      <c r="AX37" s="220">
        <f t="shared" si="76"/>
        <v>12875</v>
      </c>
      <c r="AY37" s="218">
        <f>F33*D33*AY55</f>
        <v>154500</v>
      </c>
      <c r="AZ37" s="7"/>
      <c r="BA37" s="216" t="s">
        <v>134</v>
      </c>
      <c r="BB37" s="220">
        <f t="shared" ref="BB37:BM37" si="77">$BN$37/12</f>
        <v>13250</v>
      </c>
      <c r="BC37" s="220">
        <f t="shared" si="77"/>
        <v>13250</v>
      </c>
      <c r="BD37" s="220">
        <f t="shared" si="77"/>
        <v>13250</v>
      </c>
      <c r="BE37" s="220">
        <f t="shared" si="77"/>
        <v>13250</v>
      </c>
      <c r="BF37" s="220">
        <f t="shared" si="77"/>
        <v>13250</v>
      </c>
      <c r="BG37" s="220">
        <f t="shared" si="77"/>
        <v>13250</v>
      </c>
      <c r="BH37" s="220">
        <f t="shared" si="77"/>
        <v>13250</v>
      </c>
      <c r="BI37" s="220">
        <f t="shared" si="77"/>
        <v>13250</v>
      </c>
      <c r="BJ37" s="220">
        <f t="shared" si="77"/>
        <v>13250</v>
      </c>
      <c r="BK37" s="220">
        <f t="shared" si="77"/>
        <v>13250</v>
      </c>
      <c r="BL37" s="220">
        <f t="shared" si="77"/>
        <v>13250</v>
      </c>
      <c r="BM37" s="220">
        <f t="shared" si="77"/>
        <v>13250</v>
      </c>
      <c r="BN37" s="218">
        <f>G33*D33*BN55</f>
        <v>159000</v>
      </c>
      <c r="BO37" s="7"/>
      <c r="BP37" s="216" t="s">
        <v>134</v>
      </c>
      <c r="BQ37" s="220">
        <f t="shared" ref="BQ37:CB37" si="78">$CC$37/12</f>
        <v>13625</v>
      </c>
      <c r="BR37" s="220">
        <f t="shared" si="78"/>
        <v>13625</v>
      </c>
      <c r="BS37" s="220">
        <f t="shared" si="78"/>
        <v>13625</v>
      </c>
      <c r="BT37" s="220">
        <f t="shared" si="78"/>
        <v>13625</v>
      </c>
      <c r="BU37" s="220">
        <f t="shared" si="78"/>
        <v>13625</v>
      </c>
      <c r="BV37" s="220">
        <f t="shared" si="78"/>
        <v>13625</v>
      </c>
      <c r="BW37" s="220">
        <f t="shared" si="78"/>
        <v>13625</v>
      </c>
      <c r="BX37" s="220">
        <f t="shared" si="78"/>
        <v>13625</v>
      </c>
      <c r="BY37" s="220">
        <f t="shared" si="78"/>
        <v>13625</v>
      </c>
      <c r="BZ37" s="220">
        <f t="shared" si="78"/>
        <v>13625</v>
      </c>
      <c r="CA37" s="220">
        <f t="shared" si="78"/>
        <v>13625</v>
      </c>
      <c r="CB37" s="220">
        <f t="shared" si="78"/>
        <v>13625</v>
      </c>
      <c r="CC37" s="218">
        <f>H33*D33*CC55</f>
        <v>163500</v>
      </c>
      <c r="CE37" s="216" t="s">
        <v>134</v>
      </c>
      <c r="CF37" s="220">
        <f t="shared" ref="CF37:CQ37" si="79">$AY$37/12</f>
        <v>12875</v>
      </c>
      <c r="CG37" s="220">
        <f t="shared" si="79"/>
        <v>12875</v>
      </c>
      <c r="CH37" s="220">
        <f t="shared" si="79"/>
        <v>12875</v>
      </c>
      <c r="CI37" s="220">
        <f t="shared" si="79"/>
        <v>12875</v>
      </c>
      <c r="CJ37" s="220">
        <f t="shared" si="79"/>
        <v>12875</v>
      </c>
      <c r="CK37" s="220">
        <f t="shared" si="79"/>
        <v>12875</v>
      </c>
      <c r="CL37" s="220">
        <f t="shared" si="79"/>
        <v>12875</v>
      </c>
      <c r="CM37" s="220">
        <f t="shared" si="79"/>
        <v>12875</v>
      </c>
      <c r="CN37" s="220">
        <f t="shared" si="79"/>
        <v>12875</v>
      </c>
      <c r="CO37" s="220">
        <f t="shared" si="79"/>
        <v>12875</v>
      </c>
      <c r="CP37" s="220">
        <f t="shared" si="79"/>
        <v>12875</v>
      </c>
      <c r="CQ37" s="220">
        <f t="shared" si="79"/>
        <v>12875</v>
      </c>
      <c r="CR37" s="218">
        <f>I33*D33*CR55</f>
        <v>168000.00000000003</v>
      </c>
    </row>
    <row r="38" spans="1:96" ht="18.75" customHeight="1" x14ac:dyDescent="0.25">
      <c r="A38" s="5"/>
      <c r="B38" s="213" t="s">
        <v>143</v>
      </c>
      <c r="C38" s="221" t="s">
        <v>144</v>
      </c>
      <c r="D38" s="214">
        <v>100000</v>
      </c>
      <c r="E38" s="118"/>
      <c r="F38" s="118"/>
      <c r="G38" s="118"/>
      <c r="H38" s="215">
        <v>1</v>
      </c>
      <c r="I38" s="215">
        <v>2</v>
      </c>
      <c r="J38" s="46"/>
      <c r="K38" s="46"/>
      <c r="L38" s="46"/>
      <c r="M38" s="46"/>
      <c r="N38" s="46"/>
      <c r="O38" s="33"/>
      <c r="P38" s="56"/>
      <c r="Q38" s="56"/>
      <c r="R38" s="56"/>
      <c r="S38" s="56"/>
      <c r="T38" s="4"/>
      <c r="U38" s="23"/>
      <c r="V38" s="5"/>
      <c r="W38" s="216" t="s">
        <v>145</v>
      </c>
      <c r="X38" s="220">
        <f t="shared" ref="X38:AI38" si="80">$AJ$38/12</f>
        <v>0</v>
      </c>
      <c r="Y38" s="220">
        <f t="shared" si="80"/>
        <v>0</v>
      </c>
      <c r="Z38" s="220">
        <f t="shared" si="80"/>
        <v>0</v>
      </c>
      <c r="AA38" s="220">
        <f t="shared" si="80"/>
        <v>0</v>
      </c>
      <c r="AB38" s="220">
        <f t="shared" si="80"/>
        <v>0</v>
      </c>
      <c r="AC38" s="220">
        <f t="shared" si="80"/>
        <v>0</v>
      </c>
      <c r="AD38" s="220">
        <f t="shared" si="80"/>
        <v>0</v>
      </c>
      <c r="AE38" s="220">
        <f t="shared" si="80"/>
        <v>0</v>
      </c>
      <c r="AF38" s="220">
        <f t="shared" si="80"/>
        <v>0</v>
      </c>
      <c r="AG38" s="220">
        <f t="shared" si="80"/>
        <v>0</v>
      </c>
      <c r="AH38" s="220">
        <f t="shared" si="80"/>
        <v>0</v>
      </c>
      <c r="AI38" s="220">
        <f t="shared" si="80"/>
        <v>0</v>
      </c>
      <c r="AJ38" s="218">
        <f>E34*D34*AJ55</f>
        <v>0</v>
      </c>
      <c r="AK38" s="7"/>
      <c r="AL38" s="216" t="s">
        <v>145</v>
      </c>
      <c r="AM38" s="220">
        <f t="shared" ref="AM38:AX38" si="81">$AY$38/12</f>
        <v>0</v>
      </c>
      <c r="AN38" s="220">
        <f t="shared" si="81"/>
        <v>0</v>
      </c>
      <c r="AO38" s="220">
        <f t="shared" si="81"/>
        <v>0</v>
      </c>
      <c r="AP38" s="220">
        <f t="shared" si="81"/>
        <v>0</v>
      </c>
      <c r="AQ38" s="220">
        <f t="shared" si="81"/>
        <v>0</v>
      </c>
      <c r="AR38" s="220">
        <f t="shared" si="81"/>
        <v>0</v>
      </c>
      <c r="AS38" s="220">
        <f t="shared" si="81"/>
        <v>0</v>
      </c>
      <c r="AT38" s="220">
        <f t="shared" si="81"/>
        <v>0</v>
      </c>
      <c r="AU38" s="220">
        <f t="shared" si="81"/>
        <v>0</v>
      </c>
      <c r="AV38" s="220">
        <f t="shared" si="81"/>
        <v>0</v>
      </c>
      <c r="AW38" s="220">
        <f t="shared" si="81"/>
        <v>0</v>
      </c>
      <c r="AX38" s="220">
        <f t="shared" si="81"/>
        <v>0</v>
      </c>
      <c r="AY38" s="218">
        <f>F34*D34*AY55</f>
        <v>0</v>
      </c>
      <c r="AZ38" s="7"/>
      <c r="BA38" s="216" t="s">
        <v>145</v>
      </c>
      <c r="BB38" s="220">
        <f t="shared" ref="BB38:BM38" si="82">$BN$38/12</f>
        <v>10600</v>
      </c>
      <c r="BC38" s="220">
        <f t="shared" si="82"/>
        <v>10600</v>
      </c>
      <c r="BD38" s="220">
        <f t="shared" si="82"/>
        <v>10600</v>
      </c>
      <c r="BE38" s="220">
        <f t="shared" si="82"/>
        <v>10600</v>
      </c>
      <c r="BF38" s="220">
        <f t="shared" si="82"/>
        <v>10600</v>
      </c>
      <c r="BG38" s="220">
        <f t="shared" si="82"/>
        <v>10600</v>
      </c>
      <c r="BH38" s="220">
        <f t="shared" si="82"/>
        <v>10600</v>
      </c>
      <c r="BI38" s="220">
        <f t="shared" si="82"/>
        <v>10600</v>
      </c>
      <c r="BJ38" s="220">
        <f t="shared" si="82"/>
        <v>10600</v>
      </c>
      <c r="BK38" s="220">
        <f t="shared" si="82"/>
        <v>10600</v>
      </c>
      <c r="BL38" s="220">
        <f t="shared" si="82"/>
        <v>10600</v>
      </c>
      <c r="BM38" s="220">
        <f t="shared" si="82"/>
        <v>10600</v>
      </c>
      <c r="BN38" s="218">
        <f>G34*D34*BN55</f>
        <v>127200</v>
      </c>
      <c r="BO38" s="7"/>
      <c r="BP38" s="216" t="s">
        <v>145</v>
      </c>
      <c r="BQ38" s="220">
        <f t="shared" ref="BQ38:CB38" si="83">$CC$38/12</f>
        <v>10900.000000000002</v>
      </c>
      <c r="BR38" s="220">
        <f t="shared" si="83"/>
        <v>10900.000000000002</v>
      </c>
      <c r="BS38" s="220">
        <f t="shared" si="83"/>
        <v>10900.000000000002</v>
      </c>
      <c r="BT38" s="220">
        <f t="shared" si="83"/>
        <v>10900.000000000002</v>
      </c>
      <c r="BU38" s="220">
        <f t="shared" si="83"/>
        <v>10900.000000000002</v>
      </c>
      <c r="BV38" s="220">
        <f t="shared" si="83"/>
        <v>10900.000000000002</v>
      </c>
      <c r="BW38" s="220">
        <f t="shared" si="83"/>
        <v>10900.000000000002</v>
      </c>
      <c r="BX38" s="220">
        <f t="shared" si="83"/>
        <v>10900.000000000002</v>
      </c>
      <c r="BY38" s="220">
        <f t="shared" si="83"/>
        <v>10900.000000000002</v>
      </c>
      <c r="BZ38" s="220">
        <f t="shared" si="83"/>
        <v>10900.000000000002</v>
      </c>
      <c r="CA38" s="220">
        <f t="shared" si="83"/>
        <v>10900.000000000002</v>
      </c>
      <c r="CB38" s="220">
        <f t="shared" si="83"/>
        <v>10900.000000000002</v>
      </c>
      <c r="CC38" s="218">
        <f>H34*D34*CC55</f>
        <v>130800.00000000001</v>
      </c>
      <c r="CE38" s="216" t="s">
        <v>145</v>
      </c>
      <c r="CF38" s="220">
        <f t="shared" ref="CF38:CQ38" si="84">$AY$38/12</f>
        <v>0</v>
      </c>
      <c r="CG38" s="220">
        <f t="shared" si="84"/>
        <v>0</v>
      </c>
      <c r="CH38" s="220">
        <f t="shared" si="84"/>
        <v>0</v>
      </c>
      <c r="CI38" s="220">
        <f t="shared" si="84"/>
        <v>0</v>
      </c>
      <c r="CJ38" s="220">
        <f t="shared" si="84"/>
        <v>0</v>
      </c>
      <c r="CK38" s="220">
        <f t="shared" si="84"/>
        <v>0</v>
      </c>
      <c r="CL38" s="220">
        <f t="shared" si="84"/>
        <v>0</v>
      </c>
      <c r="CM38" s="220">
        <f t="shared" si="84"/>
        <v>0</v>
      </c>
      <c r="CN38" s="220">
        <f t="shared" si="84"/>
        <v>0</v>
      </c>
      <c r="CO38" s="220">
        <f t="shared" si="84"/>
        <v>0</v>
      </c>
      <c r="CP38" s="220">
        <f t="shared" si="84"/>
        <v>0</v>
      </c>
      <c r="CQ38" s="220">
        <f t="shared" si="84"/>
        <v>0</v>
      </c>
      <c r="CR38" s="218">
        <f>I34*D34*CR55</f>
        <v>134400</v>
      </c>
    </row>
    <row r="39" spans="1:96" ht="18.75" customHeight="1" x14ac:dyDescent="0.25">
      <c r="A39" s="5"/>
      <c r="B39" s="222" t="s">
        <v>146</v>
      </c>
      <c r="C39" s="119"/>
      <c r="D39" s="120"/>
      <c r="E39" s="223">
        <f>E32*D32</f>
        <v>228000</v>
      </c>
      <c r="F39" s="223">
        <f>(F32*D32+D33*F33+D36*F36)*(1+C40)</f>
        <v>512940</v>
      </c>
      <c r="G39" s="223">
        <f>(G32*D32+G33*D33+G34*D34+G35*D35+G36*D36)*1+(2*C40)</f>
        <v>703000.06</v>
      </c>
      <c r="H39" s="223">
        <f>(H32*D32+H33*D33+H34*D34+H35*D35+H36*D36+H37*D37+H38*D38)*1+(3*C40)</f>
        <v>898000.09</v>
      </c>
      <c r="I39" s="223">
        <f>(I32*D32+I33*D33+I34*D34+I35*D35+I36*D36+I37*D37+I38*D38)*1+(4*C40)</f>
        <v>1118000.1200000001</v>
      </c>
      <c r="J39" s="46"/>
      <c r="K39" s="46"/>
      <c r="L39" s="46"/>
      <c r="M39" s="46"/>
      <c r="N39" s="46"/>
      <c r="O39" s="33"/>
      <c r="P39" s="56"/>
      <c r="Q39" s="56"/>
      <c r="R39" s="56"/>
      <c r="S39" s="56"/>
      <c r="T39" s="4"/>
      <c r="U39" s="23"/>
      <c r="V39" s="5"/>
      <c r="W39" s="216" t="s">
        <v>139</v>
      </c>
      <c r="X39" s="220">
        <f t="shared" ref="X39:AI39" si="85">$AJ$39/12</f>
        <v>0</v>
      </c>
      <c r="Y39" s="220">
        <f t="shared" si="85"/>
        <v>0</v>
      </c>
      <c r="Z39" s="220">
        <f t="shared" si="85"/>
        <v>0</v>
      </c>
      <c r="AA39" s="220">
        <f t="shared" si="85"/>
        <v>0</v>
      </c>
      <c r="AB39" s="220">
        <f t="shared" si="85"/>
        <v>0</v>
      </c>
      <c r="AC39" s="220">
        <f t="shared" si="85"/>
        <v>0</v>
      </c>
      <c r="AD39" s="220">
        <f t="shared" si="85"/>
        <v>0</v>
      </c>
      <c r="AE39" s="220">
        <f t="shared" si="85"/>
        <v>0</v>
      </c>
      <c r="AF39" s="220">
        <f t="shared" si="85"/>
        <v>0</v>
      </c>
      <c r="AG39" s="220">
        <f t="shared" si="85"/>
        <v>0</v>
      </c>
      <c r="AH39" s="220">
        <f t="shared" si="85"/>
        <v>0</v>
      </c>
      <c r="AI39" s="220">
        <f t="shared" si="85"/>
        <v>0</v>
      </c>
      <c r="AJ39" s="218">
        <f>E35*D35*AJ55</f>
        <v>0</v>
      </c>
      <c r="AK39" s="7"/>
      <c r="AL39" s="216" t="s">
        <v>139</v>
      </c>
      <c r="AM39" s="220">
        <f t="shared" ref="AM39:AX39" si="86">$AY$39/12</f>
        <v>0</v>
      </c>
      <c r="AN39" s="220">
        <f t="shared" si="86"/>
        <v>0</v>
      </c>
      <c r="AO39" s="220">
        <f t="shared" si="86"/>
        <v>0</v>
      </c>
      <c r="AP39" s="220">
        <f t="shared" si="86"/>
        <v>0</v>
      </c>
      <c r="AQ39" s="220">
        <f t="shared" si="86"/>
        <v>0</v>
      </c>
      <c r="AR39" s="220">
        <f t="shared" si="86"/>
        <v>0</v>
      </c>
      <c r="AS39" s="220">
        <f t="shared" si="86"/>
        <v>0</v>
      </c>
      <c r="AT39" s="220">
        <f t="shared" si="86"/>
        <v>0</v>
      </c>
      <c r="AU39" s="220">
        <f t="shared" si="86"/>
        <v>0</v>
      </c>
      <c r="AV39" s="220">
        <f t="shared" si="86"/>
        <v>0</v>
      </c>
      <c r="AW39" s="220">
        <f t="shared" si="86"/>
        <v>0</v>
      </c>
      <c r="AX39" s="220">
        <f t="shared" si="86"/>
        <v>0</v>
      </c>
      <c r="AY39" s="218">
        <f>F35*D35*AY55</f>
        <v>0</v>
      </c>
      <c r="AZ39" s="7"/>
      <c r="BA39" s="216" t="s">
        <v>139</v>
      </c>
      <c r="BB39" s="220">
        <f t="shared" ref="BB39:BM39" si="87">$BN$39/12</f>
        <v>10600</v>
      </c>
      <c r="BC39" s="220">
        <f t="shared" si="87"/>
        <v>10600</v>
      </c>
      <c r="BD39" s="220">
        <f t="shared" si="87"/>
        <v>10600</v>
      </c>
      <c r="BE39" s="220">
        <f t="shared" si="87"/>
        <v>10600</v>
      </c>
      <c r="BF39" s="220">
        <f t="shared" si="87"/>
        <v>10600</v>
      </c>
      <c r="BG39" s="220">
        <f t="shared" si="87"/>
        <v>10600</v>
      </c>
      <c r="BH39" s="220">
        <f t="shared" si="87"/>
        <v>10600</v>
      </c>
      <c r="BI39" s="220">
        <f t="shared" si="87"/>
        <v>10600</v>
      </c>
      <c r="BJ39" s="220">
        <f t="shared" si="87"/>
        <v>10600</v>
      </c>
      <c r="BK39" s="220">
        <f t="shared" si="87"/>
        <v>10600</v>
      </c>
      <c r="BL39" s="220">
        <f t="shared" si="87"/>
        <v>10600</v>
      </c>
      <c r="BM39" s="220">
        <f t="shared" si="87"/>
        <v>10600</v>
      </c>
      <c r="BN39" s="218">
        <f>G36*D36*BN55</f>
        <v>127200</v>
      </c>
      <c r="BO39" s="7"/>
      <c r="BP39" s="216" t="s">
        <v>139</v>
      </c>
      <c r="BQ39" s="220">
        <f t="shared" ref="BQ39:CB39" si="88">$CC$39/12</f>
        <v>7720.833333333333</v>
      </c>
      <c r="BR39" s="220">
        <f t="shared" si="88"/>
        <v>7720.833333333333</v>
      </c>
      <c r="BS39" s="220">
        <f t="shared" si="88"/>
        <v>7720.833333333333</v>
      </c>
      <c r="BT39" s="220">
        <f t="shared" si="88"/>
        <v>7720.833333333333</v>
      </c>
      <c r="BU39" s="220">
        <f t="shared" si="88"/>
        <v>7720.833333333333</v>
      </c>
      <c r="BV39" s="220">
        <f t="shared" si="88"/>
        <v>7720.833333333333</v>
      </c>
      <c r="BW39" s="220">
        <f t="shared" si="88"/>
        <v>7720.833333333333</v>
      </c>
      <c r="BX39" s="220">
        <f t="shared" si="88"/>
        <v>7720.833333333333</v>
      </c>
      <c r="BY39" s="220">
        <f t="shared" si="88"/>
        <v>7720.833333333333</v>
      </c>
      <c r="BZ39" s="220">
        <f t="shared" si="88"/>
        <v>7720.833333333333</v>
      </c>
      <c r="CA39" s="220">
        <f t="shared" si="88"/>
        <v>7720.833333333333</v>
      </c>
      <c r="CB39" s="220">
        <f t="shared" si="88"/>
        <v>7720.833333333333</v>
      </c>
      <c r="CC39" s="218">
        <f>H35*D35*CC55</f>
        <v>92650</v>
      </c>
      <c r="CE39" s="216" t="s">
        <v>139</v>
      </c>
      <c r="CF39" s="220">
        <f t="shared" ref="CF39:CQ39" si="89">$AY$39/12</f>
        <v>0</v>
      </c>
      <c r="CG39" s="220">
        <f t="shared" si="89"/>
        <v>0</v>
      </c>
      <c r="CH39" s="220">
        <f t="shared" si="89"/>
        <v>0</v>
      </c>
      <c r="CI39" s="220">
        <f t="shared" si="89"/>
        <v>0</v>
      </c>
      <c r="CJ39" s="220">
        <f t="shared" si="89"/>
        <v>0</v>
      </c>
      <c r="CK39" s="220">
        <f t="shared" si="89"/>
        <v>0</v>
      </c>
      <c r="CL39" s="220">
        <f t="shared" si="89"/>
        <v>0</v>
      </c>
      <c r="CM39" s="220">
        <f t="shared" si="89"/>
        <v>0</v>
      </c>
      <c r="CN39" s="220">
        <f t="shared" si="89"/>
        <v>0</v>
      </c>
      <c r="CO39" s="220">
        <f t="shared" si="89"/>
        <v>0</v>
      </c>
      <c r="CP39" s="220">
        <f t="shared" si="89"/>
        <v>0</v>
      </c>
      <c r="CQ39" s="220">
        <f t="shared" si="89"/>
        <v>0</v>
      </c>
      <c r="CR39" s="218">
        <f>I35*D35*CR55</f>
        <v>95200.000000000015</v>
      </c>
    </row>
    <row r="40" spans="1:96" ht="18.75" customHeight="1" x14ac:dyDescent="0.25">
      <c r="A40" s="5"/>
      <c r="B40" s="176" t="s">
        <v>31</v>
      </c>
      <c r="C40" s="224">
        <v>0.03</v>
      </c>
      <c r="D40" s="205" t="s">
        <v>147</v>
      </c>
      <c r="F40" s="5"/>
      <c r="G40" s="5"/>
      <c r="H40" s="45"/>
      <c r="I40" s="45"/>
      <c r="J40" s="45"/>
      <c r="K40" s="46"/>
      <c r="L40" s="46"/>
      <c r="M40" s="46"/>
      <c r="N40" s="46"/>
      <c r="O40" s="33"/>
      <c r="P40" s="56"/>
      <c r="Q40" s="56"/>
      <c r="R40" s="56"/>
      <c r="S40" s="56"/>
      <c r="T40" s="4"/>
      <c r="U40" s="23"/>
      <c r="V40" s="5"/>
      <c r="W40" s="180" t="s">
        <v>148</v>
      </c>
      <c r="X40" s="182">
        <f t="shared" ref="X40:AI40" si="90">SUM(X36:X39)</f>
        <v>0</v>
      </c>
      <c r="Y40" s="182">
        <f t="shared" si="90"/>
        <v>0</v>
      </c>
      <c r="Z40" s="182">
        <f t="shared" si="90"/>
        <v>0</v>
      </c>
      <c r="AA40" s="182">
        <f t="shared" si="90"/>
        <v>0</v>
      </c>
      <c r="AB40" s="182">
        <f t="shared" si="90"/>
        <v>0</v>
      </c>
      <c r="AC40" s="182">
        <f t="shared" si="90"/>
        <v>0</v>
      </c>
      <c r="AD40" s="182">
        <f t="shared" si="90"/>
        <v>0</v>
      </c>
      <c r="AE40" s="182">
        <f t="shared" si="90"/>
        <v>0</v>
      </c>
      <c r="AF40" s="182">
        <f t="shared" si="90"/>
        <v>0</v>
      </c>
      <c r="AG40" s="182">
        <f t="shared" si="90"/>
        <v>0</v>
      </c>
      <c r="AH40" s="182">
        <f t="shared" si="90"/>
        <v>0</v>
      </c>
      <c r="AI40" s="182">
        <f t="shared" si="90"/>
        <v>0</v>
      </c>
      <c r="AJ40" s="199">
        <f>SUM(AJ37:AJ39)</f>
        <v>0</v>
      </c>
      <c r="AK40" s="7"/>
      <c r="AL40" s="180" t="s">
        <v>148</v>
      </c>
      <c r="AM40" s="182">
        <f t="shared" ref="AM40:AX40" si="91">SUM(AM36:AM39)</f>
        <v>12875</v>
      </c>
      <c r="AN40" s="182">
        <f t="shared" si="91"/>
        <v>12875</v>
      </c>
      <c r="AO40" s="182">
        <f t="shared" si="91"/>
        <v>12875</v>
      </c>
      <c r="AP40" s="182">
        <f t="shared" si="91"/>
        <v>12875</v>
      </c>
      <c r="AQ40" s="182">
        <f t="shared" si="91"/>
        <v>12875</v>
      </c>
      <c r="AR40" s="182">
        <f t="shared" si="91"/>
        <v>12875</v>
      </c>
      <c r="AS40" s="182">
        <f t="shared" si="91"/>
        <v>12875</v>
      </c>
      <c r="AT40" s="182">
        <f t="shared" si="91"/>
        <v>12875</v>
      </c>
      <c r="AU40" s="182">
        <f t="shared" si="91"/>
        <v>12875</v>
      </c>
      <c r="AV40" s="182">
        <f t="shared" si="91"/>
        <v>12875</v>
      </c>
      <c r="AW40" s="182">
        <f t="shared" si="91"/>
        <v>12875</v>
      </c>
      <c r="AX40" s="182">
        <f t="shared" si="91"/>
        <v>12875</v>
      </c>
      <c r="AY40" s="199">
        <f>SUM(AY37:AY39)</f>
        <v>154500</v>
      </c>
      <c r="AZ40" s="7"/>
      <c r="BA40" s="180" t="s">
        <v>148</v>
      </c>
      <c r="BB40" s="182">
        <f t="shared" ref="BB40:BM40" si="92">SUM(BB36:BB39)</f>
        <v>34450</v>
      </c>
      <c r="BC40" s="182">
        <f t="shared" si="92"/>
        <v>34450</v>
      </c>
      <c r="BD40" s="182">
        <f t="shared" si="92"/>
        <v>34450</v>
      </c>
      <c r="BE40" s="182">
        <f t="shared" si="92"/>
        <v>34450</v>
      </c>
      <c r="BF40" s="182">
        <f t="shared" si="92"/>
        <v>34450</v>
      </c>
      <c r="BG40" s="182">
        <f t="shared" si="92"/>
        <v>34450</v>
      </c>
      <c r="BH40" s="182">
        <f t="shared" si="92"/>
        <v>34450</v>
      </c>
      <c r="BI40" s="182">
        <f t="shared" si="92"/>
        <v>34450</v>
      </c>
      <c r="BJ40" s="182">
        <f t="shared" si="92"/>
        <v>34450</v>
      </c>
      <c r="BK40" s="182">
        <f t="shared" si="92"/>
        <v>34450</v>
      </c>
      <c r="BL40" s="182">
        <f t="shared" si="92"/>
        <v>34450</v>
      </c>
      <c r="BM40" s="182">
        <f t="shared" si="92"/>
        <v>34450</v>
      </c>
      <c r="BN40" s="199">
        <f>SUM(BN37:BN39)</f>
        <v>413400</v>
      </c>
      <c r="BO40" s="7"/>
      <c r="BP40" s="180" t="s">
        <v>148</v>
      </c>
      <c r="BQ40" s="182">
        <f t="shared" ref="BQ40:CB40" si="93">SUM(BQ36:BQ39)</f>
        <v>32245.833333333332</v>
      </c>
      <c r="BR40" s="182">
        <f t="shared" si="93"/>
        <v>32245.833333333332</v>
      </c>
      <c r="BS40" s="182">
        <f t="shared" si="93"/>
        <v>32245.833333333332</v>
      </c>
      <c r="BT40" s="182">
        <f t="shared" si="93"/>
        <v>32245.833333333332</v>
      </c>
      <c r="BU40" s="182">
        <f t="shared" si="93"/>
        <v>32245.833333333332</v>
      </c>
      <c r="BV40" s="182">
        <f t="shared" si="93"/>
        <v>32245.833333333332</v>
      </c>
      <c r="BW40" s="182">
        <f t="shared" si="93"/>
        <v>32245.833333333332</v>
      </c>
      <c r="BX40" s="182">
        <f t="shared" si="93"/>
        <v>32245.833333333332</v>
      </c>
      <c r="BY40" s="182">
        <f t="shared" si="93"/>
        <v>32245.833333333332</v>
      </c>
      <c r="BZ40" s="182">
        <f t="shared" si="93"/>
        <v>32245.833333333332</v>
      </c>
      <c r="CA40" s="182">
        <f t="shared" si="93"/>
        <v>32245.833333333332</v>
      </c>
      <c r="CB40" s="182">
        <f t="shared" si="93"/>
        <v>32245.833333333332</v>
      </c>
      <c r="CC40" s="199">
        <f>SUM(CC37:CC39)</f>
        <v>386950</v>
      </c>
      <c r="CE40" s="180" t="s">
        <v>148</v>
      </c>
      <c r="CF40" s="182">
        <f t="shared" ref="CF40:CQ40" si="94">SUM(CF36:CF39)</f>
        <v>12875</v>
      </c>
      <c r="CG40" s="182">
        <f t="shared" si="94"/>
        <v>12875</v>
      </c>
      <c r="CH40" s="182">
        <f t="shared" si="94"/>
        <v>12875</v>
      </c>
      <c r="CI40" s="182">
        <f t="shared" si="94"/>
        <v>12875</v>
      </c>
      <c r="CJ40" s="182">
        <f t="shared" si="94"/>
        <v>12875</v>
      </c>
      <c r="CK40" s="182">
        <f t="shared" si="94"/>
        <v>12875</v>
      </c>
      <c r="CL40" s="182">
        <f t="shared" si="94"/>
        <v>12875</v>
      </c>
      <c r="CM40" s="182">
        <f t="shared" si="94"/>
        <v>12875</v>
      </c>
      <c r="CN40" s="182">
        <f t="shared" si="94"/>
        <v>12875</v>
      </c>
      <c r="CO40" s="182">
        <f t="shared" si="94"/>
        <v>12875</v>
      </c>
      <c r="CP40" s="182">
        <f t="shared" si="94"/>
        <v>12875</v>
      </c>
      <c r="CQ40" s="182">
        <f t="shared" si="94"/>
        <v>12875</v>
      </c>
      <c r="CR40" s="199">
        <f>SUM(CR37:CR39)</f>
        <v>397600</v>
      </c>
    </row>
    <row r="41" spans="1:96" ht="18.75" customHeight="1" x14ac:dyDescent="0.25">
      <c r="A41" s="5"/>
      <c r="B41" s="225" t="s">
        <v>149</v>
      </c>
      <c r="C41" s="226">
        <v>15</v>
      </c>
      <c r="D41" s="227" t="s">
        <v>150</v>
      </c>
      <c r="E41" s="5"/>
      <c r="F41" s="5"/>
      <c r="G41" s="5"/>
      <c r="H41" s="45"/>
      <c r="I41" s="45"/>
      <c r="J41" s="45"/>
      <c r="K41" s="45"/>
      <c r="L41" s="45"/>
      <c r="M41" s="45"/>
      <c r="N41" s="33"/>
      <c r="O41" s="33"/>
      <c r="P41" s="56"/>
      <c r="Q41" s="56"/>
      <c r="R41" s="56"/>
      <c r="S41" s="56"/>
      <c r="T41" s="4"/>
      <c r="U41" s="23"/>
      <c r="V41" s="5"/>
      <c r="W41" s="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5"/>
      <c r="AK41" s="7"/>
      <c r="AL41" s="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5"/>
      <c r="AZ41" s="7"/>
      <c r="BA41" s="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5"/>
      <c r="BO41" s="7"/>
      <c r="BP41" s="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5"/>
      <c r="CE41" s="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5"/>
    </row>
    <row r="42" spans="1:96" ht="18.75" customHeight="1" x14ac:dyDescent="0.25">
      <c r="A42" s="5"/>
      <c r="B42" s="225" t="s">
        <v>151</v>
      </c>
      <c r="C42" s="228" t="s">
        <v>152</v>
      </c>
      <c r="D42" s="227" t="s">
        <v>153</v>
      </c>
      <c r="E42" s="5"/>
      <c r="F42" s="5"/>
      <c r="G42" s="5"/>
      <c r="H42" s="45"/>
      <c r="I42" s="45"/>
      <c r="J42" s="45"/>
      <c r="K42" s="45"/>
      <c r="L42" s="45"/>
      <c r="M42" s="45"/>
      <c r="N42" s="33"/>
      <c r="O42" s="33"/>
      <c r="P42" s="56"/>
      <c r="Q42" s="56"/>
      <c r="R42" s="56"/>
      <c r="S42" s="56"/>
      <c r="T42" s="4"/>
      <c r="U42" s="23"/>
      <c r="V42" s="5"/>
      <c r="W42" s="176" t="s">
        <v>154</v>
      </c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5"/>
      <c r="AK42" s="7"/>
      <c r="AL42" s="176" t="s">
        <v>154</v>
      </c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5"/>
      <c r="AZ42" s="7"/>
      <c r="BA42" s="176" t="s">
        <v>141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7"/>
      <c r="BP42" s="176" t="s">
        <v>141</v>
      </c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5"/>
      <c r="CE42" s="176" t="s">
        <v>141</v>
      </c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5"/>
    </row>
    <row r="43" spans="1:96" ht="18.75" customHeight="1" x14ac:dyDescent="0.25">
      <c r="A43" s="5"/>
      <c r="B43" s="5"/>
      <c r="C43" s="58"/>
      <c r="D43" s="33"/>
      <c r="E43" s="4"/>
      <c r="F43" s="5"/>
      <c r="G43" s="5"/>
      <c r="H43" s="45"/>
      <c r="I43" s="45"/>
      <c r="J43" s="45"/>
      <c r="K43" s="45"/>
      <c r="L43" s="45"/>
      <c r="M43" s="45"/>
      <c r="N43" s="45"/>
      <c r="O43" s="45"/>
      <c r="P43" s="45"/>
      <c r="Q43" s="4"/>
      <c r="R43" s="4"/>
      <c r="S43" s="4"/>
      <c r="T43" s="4"/>
      <c r="U43" s="23"/>
      <c r="V43" s="5"/>
      <c r="W43" s="216" t="s">
        <v>141</v>
      </c>
      <c r="X43" s="220">
        <f t="shared" ref="X43:AI43" si="95">$AJ$43/12</f>
        <v>0</v>
      </c>
      <c r="Y43" s="220">
        <f t="shared" si="95"/>
        <v>0</v>
      </c>
      <c r="Z43" s="220">
        <f t="shared" si="95"/>
        <v>0</v>
      </c>
      <c r="AA43" s="220">
        <f t="shared" si="95"/>
        <v>0</v>
      </c>
      <c r="AB43" s="220">
        <f t="shared" si="95"/>
        <v>0</v>
      </c>
      <c r="AC43" s="220">
        <f t="shared" si="95"/>
        <v>0</v>
      </c>
      <c r="AD43" s="220">
        <f t="shared" si="95"/>
        <v>0</v>
      </c>
      <c r="AE43" s="220">
        <f t="shared" si="95"/>
        <v>0</v>
      </c>
      <c r="AF43" s="220">
        <f t="shared" si="95"/>
        <v>0</v>
      </c>
      <c r="AG43" s="220">
        <f t="shared" si="95"/>
        <v>0</v>
      </c>
      <c r="AH43" s="220">
        <f t="shared" si="95"/>
        <v>0</v>
      </c>
      <c r="AI43" s="220">
        <f t="shared" si="95"/>
        <v>0</v>
      </c>
      <c r="AJ43" s="218">
        <f>E36*D36*AJ55</f>
        <v>0</v>
      </c>
      <c r="AK43" s="7"/>
      <c r="AL43" s="216" t="s">
        <v>141</v>
      </c>
      <c r="AM43" s="220">
        <f t="shared" ref="AM43:AX43" si="96">$AY$43/12</f>
        <v>10300</v>
      </c>
      <c r="AN43" s="220">
        <f t="shared" si="96"/>
        <v>10300</v>
      </c>
      <c r="AO43" s="220">
        <f t="shared" si="96"/>
        <v>10300</v>
      </c>
      <c r="AP43" s="220">
        <f t="shared" si="96"/>
        <v>10300</v>
      </c>
      <c r="AQ43" s="220">
        <f t="shared" si="96"/>
        <v>10300</v>
      </c>
      <c r="AR43" s="220">
        <f t="shared" si="96"/>
        <v>10300</v>
      </c>
      <c r="AS43" s="220">
        <f t="shared" si="96"/>
        <v>10300</v>
      </c>
      <c r="AT43" s="220">
        <f t="shared" si="96"/>
        <v>10300</v>
      </c>
      <c r="AU43" s="220">
        <f t="shared" si="96"/>
        <v>10300</v>
      </c>
      <c r="AV43" s="220">
        <f t="shared" si="96"/>
        <v>10300</v>
      </c>
      <c r="AW43" s="220">
        <f t="shared" si="96"/>
        <v>10300</v>
      </c>
      <c r="AX43" s="220">
        <f t="shared" si="96"/>
        <v>10300</v>
      </c>
      <c r="AY43" s="218">
        <f>F36*D36*AY55</f>
        <v>123600</v>
      </c>
      <c r="AZ43" s="7"/>
      <c r="BA43" s="216" t="s">
        <v>141</v>
      </c>
      <c r="BB43" s="220">
        <f t="shared" ref="BB43:BM43" si="97">$BN$43/12</f>
        <v>10600</v>
      </c>
      <c r="BC43" s="220">
        <f t="shared" si="97"/>
        <v>10600</v>
      </c>
      <c r="BD43" s="220">
        <f t="shared" si="97"/>
        <v>10600</v>
      </c>
      <c r="BE43" s="220">
        <f t="shared" si="97"/>
        <v>10600</v>
      </c>
      <c r="BF43" s="220">
        <f t="shared" si="97"/>
        <v>10600</v>
      </c>
      <c r="BG43" s="220">
        <f t="shared" si="97"/>
        <v>10600</v>
      </c>
      <c r="BH43" s="220">
        <f t="shared" si="97"/>
        <v>10600</v>
      </c>
      <c r="BI43" s="220">
        <f t="shared" si="97"/>
        <v>10600</v>
      </c>
      <c r="BJ43" s="220">
        <f t="shared" si="97"/>
        <v>10600</v>
      </c>
      <c r="BK43" s="220">
        <f t="shared" si="97"/>
        <v>10600</v>
      </c>
      <c r="BL43" s="220">
        <f t="shared" si="97"/>
        <v>10600</v>
      </c>
      <c r="BM43" s="220">
        <f t="shared" si="97"/>
        <v>10600</v>
      </c>
      <c r="BN43" s="218">
        <f>G36*D36*BN55</f>
        <v>127200</v>
      </c>
      <c r="BO43" s="7"/>
      <c r="BP43" s="216" t="s">
        <v>141</v>
      </c>
      <c r="BQ43" s="220">
        <f t="shared" ref="BQ43:CB43" si="98">$CC$43/12</f>
        <v>10900.000000000002</v>
      </c>
      <c r="BR43" s="220">
        <f t="shared" si="98"/>
        <v>10900.000000000002</v>
      </c>
      <c r="BS43" s="220">
        <f t="shared" si="98"/>
        <v>10900.000000000002</v>
      </c>
      <c r="BT43" s="220">
        <f t="shared" si="98"/>
        <v>10900.000000000002</v>
      </c>
      <c r="BU43" s="220">
        <f t="shared" si="98"/>
        <v>10900.000000000002</v>
      </c>
      <c r="BV43" s="220">
        <f t="shared" si="98"/>
        <v>10900.000000000002</v>
      </c>
      <c r="BW43" s="220">
        <f t="shared" si="98"/>
        <v>10900.000000000002</v>
      </c>
      <c r="BX43" s="220">
        <f t="shared" si="98"/>
        <v>10900.000000000002</v>
      </c>
      <c r="BY43" s="220">
        <f t="shared" si="98"/>
        <v>10900.000000000002</v>
      </c>
      <c r="BZ43" s="220">
        <f t="shared" si="98"/>
        <v>10900.000000000002</v>
      </c>
      <c r="CA43" s="220">
        <f t="shared" si="98"/>
        <v>10900.000000000002</v>
      </c>
      <c r="CB43" s="220">
        <f t="shared" si="98"/>
        <v>10900.000000000002</v>
      </c>
      <c r="CC43" s="218">
        <f>H36*D36*CC55</f>
        <v>130800.00000000001</v>
      </c>
      <c r="CE43" s="216" t="s">
        <v>141</v>
      </c>
      <c r="CF43" s="220">
        <f t="shared" ref="CF43:CQ43" si="99">$AY$43/12</f>
        <v>10300</v>
      </c>
      <c r="CG43" s="220">
        <f t="shared" si="99"/>
        <v>10300</v>
      </c>
      <c r="CH43" s="220">
        <f t="shared" si="99"/>
        <v>10300</v>
      </c>
      <c r="CI43" s="220">
        <f t="shared" si="99"/>
        <v>10300</v>
      </c>
      <c r="CJ43" s="220">
        <f t="shared" si="99"/>
        <v>10300</v>
      </c>
      <c r="CK43" s="220">
        <f t="shared" si="99"/>
        <v>10300</v>
      </c>
      <c r="CL43" s="220">
        <f t="shared" si="99"/>
        <v>10300</v>
      </c>
      <c r="CM43" s="220">
        <f t="shared" si="99"/>
        <v>10300</v>
      </c>
      <c r="CN43" s="220">
        <f t="shared" si="99"/>
        <v>10300</v>
      </c>
      <c r="CO43" s="220">
        <f t="shared" si="99"/>
        <v>10300</v>
      </c>
      <c r="CP43" s="220">
        <f t="shared" si="99"/>
        <v>10300</v>
      </c>
      <c r="CQ43" s="220">
        <f t="shared" si="99"/>
        <v>10300</v>
      </c>
      <c r="CR43" s="218">
        <f>I36*D36*CR55</f>
        <v>268800</v>
      </c>
    </row>
    <row r="44" spans="1:96" ht="18.75" customHeight="1" x14ac:dyDescent="0.25">
      <c r="A44" s="5"/>
      <c r="B44" s="4"/>
      <c r="C44" s="4"/>
      <c r="D44" s="4"/>
      <c r="E44" s="5"/>
      <c r="F44" s="4"/>
      <c r="G44" s="4"/>
      <c r="H44" s="4"/>
      <c r="I44" s="4"/>
      <c r="J44" s="4"/>
      <c r="K44" s="45"/>
      <c r="L44" s="45"/>
      <c r="M44" s="45"/>
      <c r="N44" s="45"/>
      <c r="O44" s="45"/>
      <c r="P44" s="45"/>
      <c r="Q44" s="4"/>
      <c r="R44" s="4"/>
      <c r="S44" s="4"/>
      <c r="T44" s="4"/>
      <c r="U44" s="23"/>
      <c r="V44" s="4"/>
      <c r="W44" s="216" t="s">
        <v>142</v>
      </c>
      <c r="X44" s="220">
        <f t="shared" ref="X44:AI44" si="100">$AJ$44/12</f>
        <v>0</v>
      </c>
      <c r="Y44" s="220">
        <f t="shared" si="100"/>
        <v>0</v>
      </c>
      <c r="Z44" s="220">
        <f t="shared" si="100"/>
        <v>0</v>
      </c>
      <c r="AA44" s="220">
        <f t="shared" si="100"/>
        <v>0</v>
      </c>
      <c r="AB44" s="220">
        <f t="shared" si="100"/>
        <v>0</v>
      </c>
      <c r="AC44" s="220">
        <f t="shared" si="100"/>
        <v>0</v>
      </c>
      <c r="AD44" s="220">
        <f t="shared" si="100"/>
        <v>0</v>
      </c>
      <c r="AE44" s="220">
        <f t="shared" si="100"/>
        <v>0</v>
      </c>
      <c r="AF44" s="220">
        <f t="shared" si="100"/>
        <v>0</v>
      </c>
      <c r="AG44" s="220">
        <f t="shared" si="100"/>
        <v>0</v>
      </c>
      <c r="AH44" s="220">
        <f t="shared" si="100"/>
        <v>0</v>
      </c>
      <c r="AI44" s="220">
        <f t="shared" si="100"/>
        <v>0</v>
      </c>
      <c r="AJ44" s="218">
        <f>E37*D37*AJ55</f>
        <v>0</v>
      </c>
      <c r="AK44" s="7"/>
      <c r="AL44" s="216" t="s">
        <v>142</v>
      </c>
      <c r="AM44" s="220">
        <f t="shared" ref="AM44:AX44" si="101">$AY$44/12</f>
        <v>0</v>
      </c>
      <c r="AN44" s="220">
        <f t="shared" si="101"/>
        <v>0</v>
      </c>
      <c r="AO44" s="220">
        <f t="shared" si="101"/>
        <v>0</v>
      </c>
      <c r="AP44" s="220">
        <f t="shared" si="101"/>
        <v>0</v>
      </c>
      <c r="AQ44" s="220">
        <f t="shared" si="101"/>
        <v>0</v>
      </c>
      <c r="AR44" s="220">
        <f t="shared" si="101"/>
        <v>0</v>
      </c>
      <c r="AS44" s="220">
        <f t="shared" si="101"/>
        <v>0</v>
      </c>
      <c r="AT44" s="220">
        <f t="shared" si="101"/>
        <v>0</v>
      </c>
      <c r="AU44" s="220">
        <f t="shared" si="101"/>
        <v>0</v>
      </c>
      <c r="AV44" s="220">
        <f t="shared" si="101"/>
        <v>0</v>
      </c>
      <c r="AW44" s="220">
        <f t="shared" si="101"/>
        <v>0</v>
      </c>
      <c r="AX44" s="220">
        <f t="shared" si="101"/>
        <v>0</v>
      </c>
      <c r="AY44" s="218">
        <f>F37*D37*AY55</f>
        <v>0</v>
      </c>
      <c r="AZ44" s="7"/>
      <c r="BA44" s="216" t="s">
        <v>142</v>
      </c>
      <c r="BB44" s="220">
        <f t="shared" ref="BB44:BM44" si="102">$BN$44/12</f>
        <v>0</v>
      </c>
      <c r="BC44" s="220">
        <f t="shared" si="102"/>
        <v>0</v>
      </c>
      <c r="BD44" s="220">
        <f t="shared" si="102"/>
        <v>0</v>
      </c>
      <c r="BE44" s="220">
        <f t="shared" si="102"/>
        <v>0</v>
      </c>
      <c r="BF44" s="220">
        <f t="shared" si="102"/>
        <v>0</v>
      </c>
      <c r="BG44" s="220">
        <f t="shared" si="102"/>
        <v>0</v>
      </c>
      <c r="BH44" s="220">
        <f t="shared" si="102"/>
        <v>0</v>
      </c>
      <c r="BI44" s="220">
        <f t="shared" si="102"/>
        <v>0</v>
      </c>
      <c r="BJ44" s="220">
        <f t="shared" si="102"/>
        <v>0</v>
      </c>
      <c r="BK44" s="220">
        <f t="shared" si="102"/>
        <v>0</v>
      </c>
      <c r="BL44" s="220">
        <f t="shared" si="102"/>
        <v>0</v>
      </c>
      <c r="BM44" s="220">
        <f t="shared" si="102"/>
        <v>0</v>
      </c>
      <c r="BN44" s="218">
        <f>G37*D37*BN55</f>
        <v>0</v>
      </c>
      <c r="BO44" s="7"/>
      <c r="BP44" s="216" t="s">
        <v>142</v>
      </c>
      <c r="BQ44" s="220">
        <f t="shared" ref="BQ44:CB44" si="103">$CC$44/12</f>
        <v>8629.1666666666679</v>
      </c>
      <c r="BR44" s="220">
        <f t="shared" si="103"/>
        <v>8629.1666666666679</v>
      </c>
      <c r="BS44" s="220">
        <f t="shared" si="103"/>
        <v>8629.1666666666679</v>
      </c>
      <c r="BT44" s="220">
        <f t="shared" si="103"/>
        <v>8629.1666666666679</v>
      </c>
      <c r="BU44" s="220">
        <f t="shared" si="103"/>
        <v>8629.1666666666679</v>
      </c>
      <c r="BV44" s="220">
        <f t="shared" si="103"/>
        <v>8629.1666666666679</v>
      </c>
      <c r="BW44" s="220">
        <f t="shared" si="103"/>
        <v>8629.1666666666679</v>
      </c>
      <c r="BX44" s="220">
        <f t="shared" si="103"/>
        <v>8629.1666666666679</v>
      </c>
      <c r="BY44" s="220">
        <f t="shared" si="103"/>
        <v>8629.1666666666679</v>
      </c>
      <c r="BZ44" s="220">
        <f t="shared" si="103"/>
        <v>8629.1666666666679</v>
      </c>
      <c r="CA44" s="220">
        <f t="shared" si="103"/>
        <v>8629.1666666666679</v>
      </c>
      <c r="CB44" s="220">
        <f t="shared" si="103"/>
        <v>8629.1666666666679</v>
      </c>
      <c r="CC44" s="218">
        <f>+H37*D37*CC55</f>
        <v>103550.00000000001</v>
      </c>
      <c r="CE44" s="216" t="s">
        <v>142</v>
      </c>
      <c r="CF44" s="220">
        <f t="shared" ref="CF44:CQ44" si="104">$AY$44/12</f>
        <v>0</v>
      </c>
      <c r="CG44" s="220">
        <f t="shared" si="104"/>
        <v>0</v>
      </c>
      <c r="CH44" s="220">
        <f t="shared" si="104"/>
        <v>0</v>
      </c>
      <c r="CI44" s="220">
        <f t="shared" si="104"/>
        <v>0</v>
      </c>
      <c r="CJ44" s="220">
        <f t="shared" si="104"/>
        <v>0</v>
      </c>
      <c r="CK44" s="220">
        <f t="shared" si="104"/>
        <v>0</v>
      </c>
      <c r="CL44" s="220">
        <f t="shared" si="104"/>
        <v>0</v>
      </c>
      <c r="CM44" s="220">
        <f t="shared" si="104"/>
        <v>0</v>
      </c>
      <c r="CN44" s="220">
        <f t="shared" si="104"/>
        <v>0</v>
      </c>
      <c r="CO44" s="220">
        <f t="shared" si="104"/>
        <v>0</v>
      </c>
      <c r="CP44" s="220">
        <f t="shared" si="104"/>
        <v>0</v>
      </c>
      <c r="CQ44" s="220">
        <f t="shared" si="104"/>
        <v>0</v>
      </c>
      <c r="CR44" s="218">
        <f>I37*D37*CR55</f>
        <v>106400.00000000001</v>
      </c>
    </row>
    <row r="45" spans="1:96" ht="18.75" customHeight="1" x14ac:dyDescent="0.25">
      <c r="A45" s="175" t="s">
        <v>155</v>
      </c>
      <c r="B45" s="176" t="s">
        <v>156</v>
      </c>
      <c r="H45" s="5"/>
      <c r="I45" s="5"/>
      <c r="J45" s="5"/>
      <c r="K45" s="4"/>
      <c r="L45" s="4"/>
      <c r="M45" s="4"/>
      <c r="N45" s="45"/>
      <c r="O45" s="45"/>
      <c r="P45" s="45"/>
      <c r="Q45" s="4"/>
      <c r="R45" s="4"/>
      <c r="S45" s="4"/>
      <c r="T45" s="4"/>
      <c r="U45" s="23"/>
      <c r="V45" s="5"/>
      <c r="W45" s="180" t="s">
        <v>157</v>
      </c>
      <c r="X45" s="182">
        <f t="shared" ref="X45:AJ45" si="105">SUM(X43:X44)</f>
        <v>0</v>
      </c>
      <c r="Y45" s="182">
        <f t="shared" si="105"/>
        <v>0</v>
      </c>
      <c r="Z45" s="182">
        <f t="shared" si="105"/>
        <v>0</v>
      </c>
      <c r="AA45" s="182">
        <f t="shared" si="105"/>
        <v>0</v>
      </c>
      <c r="AB45" s="182">
        <f t="shared" si="105"/>
        <v>0</v>
      </c>
      <c r="AC45" s="182">
        <f t="shared" si="105"/>
        <v>0</v>
      </c>
      <c r="AD45" s="182">
        <f t="shared" si="105"/>
        <v>0</v>
      </c>
      <c r="AE45" s="182">
        <f t="shared" si="105"/>
        <v>0</v>
      </c>
      <c r="AF45" s="182">
        <f t="shared" si="105"/>
        <v>0</v>
      </c>
      <c r="AG45" s="182">
        <f t="shared" si="105"/>
        <v>0</v>
      </c>
      <c r="AH45" s="182">
        <f t="shared" si="105"/>
        <v>0</v>
      </c>
      <c r="AI45" s="182">
        <f t="shared" si="105"/>
        <v>0</v>
      </c>
      <c r="AJ45" s="199">
        <f t="shared" si="105"/>
        <v>0</v>
      </c>
      <c r="AK45" s="7"/>
      <c r="AL45" s="180" t="s">
        <v>157</v>
      </c>
      <c r="AM45" s="182">
        <f t="shared" ref="AM45:AY45" si="106">SUM(AM43:AM44)</f>
        <v>10300</v>
      </c>
      <c r="AN45" s="182">
        <f t="shared" si="106"/>
        <v>10300</v>
      </c>
      <c r="AO45" s="182">
        <f t="shared" si="106"/>
        <v>10300</v>
      </c>
      <c r="AP45" s="182">
        <f t="shared" si="106"/>
        <v>10300</v>
      </c>
      <c r="AQ45" s="182">
        <f t="shared" si="106"/>
        <v>10300</v>
      </c>
      <c r="AR45" s="182">
        <f t="shared" si="106"/>
        <v>10300</v>
      </c>
      <c r="AS45" s="182">
        <f t="shared" si="106"/>
        <v>10300</v>
      </c>
      <c r="AT45" s="182">
        <f t="shared" si="106"/>
        <v>10300</v>
      </c>
      <c r="AU45" s="182">
        <f t="shared" si="106"/>
        <v>10300</v>
      </c>
      <c r="AV45" s="182">
        <f t="shared" si="106"/>
        <v>10300</v>
      </c>
      <c r="AW45" s="182">
        <f t="shared" si="106"/>
        <v>10300</v>
      </c>
      <c r="AX45" s="182">
        <f t="shared" si="106"/>
        <v>10300</v>
      </c>
      <c r="AY45" s="199">
        <f t="shared" si="106"/>
        <v>123600</v>
      </c>
      <c r="AZ45" s="7"/>
      <c r="BA45" s="180" t="s">
        <v>157</v>
      </c>
      <c r="BB45" s="182">
        <f t="shared" ref="BB45:BN45" si="107">SUM(BB43:BB44)</f>
        <v>10600</v>
      </c>
      <c r="BC45" s="182">
        <f t="shared" si="107"/>
        <v>10600</v>
      </c>
      <c r="BD45" s="182">
        <f t="shared" si="107"/>
        <v>10600</v>
      </c>
      <c r="BE45" s="182">
        <f t="shared" si="107"/>
        <v>10600</v>
      </c>
      <c r="BF45" s="182">
        <f t="shared" si="107"/>
        <v>10600</v>
      </c>
      <c r="BG45" s="182">
        <f t="shared" si="107"/>
        <v>10600</v>
      </c>
      <c r="BH45" s="182">
        <f t="shared" si="107"/>
        <v>10600</v>
      </c>
      <c r="BI45" s="182">
        <f t="shared" si="107"/>
        <v>10600</v>
      </c>
      <c r="BJ45" s="182">
        <f t="shared" si="107"/>
        <v>10600</v>
      </c>
      <c r="BK45" s="182">
        <f t="shared" si="107"/>
        <v>10600</v>
      </c>
      <c r="BL45" s="182">
        <f t="shared" si="107"/>
        <v>10600</v>
      </c>
      <c r="BM45" s="182">
        <f t="shared" si="107"/>
        <v>10600</v>
      </c>
      <c r="BN45" s="199">
        <f t="shared" si="107"/>
        <v>127200</v>
      </c>
      <c r="BO45" s="7"/>
      <c r="BP45" s="180" t="s">
        <v>157</v>
      </c>
      <c r="BQ45" s="182">
        <f t="shared" ref="BQ45:CC45" si="108">SUM(BQ43:BQ44)</f>
        <v>19529.166666666672</v>
      </c>
      <c r="BR45" s="182">
        <f t="shared" si="108"/>
        <v>19529.166666666672</v>
      </c>
      <c r="BS45" s="182">
        <f t="shared" si="108"/>
        <v>19529.166666666672</v>
      </c>
      <c r="BT45" s="182">
        <f t="shared" si="108"/>
        <v>19529.166666666672</v>
      </c>
      <c r="BU45" s="182">
        <f t="shared" si="108"/>
        <v>19529.166666666672</v>
      </c>
      <c r="BV45" s="182">
        <f t="shared" si="108"/>
        <v>19529.166666666672</v>
      </c>
      <c r="BW45" s="182">
        <f t="shared" si="108"/>
        <v>19529.166666666672</v>
      </c>
      <c r="BX45" s="182">
        <f t="shared" si="108"/>
        <v>19529.166666666672</v>
      </c>
      <c r="BY45" s="182">
        <f t="shared" si="108"/>
        <v>19529.166666666672</v>
      </c>
      <c r="BZ45" s="182">
        <f t="shared" si="108"/>
        <v>19529.166666666672</v>
      </c>
      <c r="CA45" s="182">
        <f t="shared" si="108"/>
        <v>19529.166666666672</v>
      </c>
      <c r="CB45" s="182">
        <f t="shared" si="108"/>
        <v>19529.166666666672</v>
      </c>
      <c r="CC45" s="199">
        <f t="shared" si="108"/>
        <v>234350.00000000003</v>
      </c>
      <c r="CE45" s="180" t="s">
        <v>157</v>
      </c>
      <c r="CF45" s="182">
        <f t="shared" ref="CF45:CR45" si="109">SUM(CF43:CF44)</f>
        <v>10300</v>
      </c>
      <c r="CG45" s="182">
        <f t="shared" si="109"/>
        <v>10300</v>
      </c>
      <c r="CH45" s="182">
        <f t="shared" si="109"/>
        <v>10300</v>
      </c>
      <c r="CI45" s="182">
        <f t="shared" si="109"/>
        <v>10300</v>
      </c>
      <c r="CJ45" s="182">
        <f t="shared" si="109"/>
        <v>10300</v>
      </c>
      <c r="CK45" s="182">
        <f t="shared" si="109"/>
        <v>10300</v>
      </c>
      <c r="CL45" s="182">
        <f t="shared" si="109"/>
        <v>10300</v>
      </c>
      <c r="CM45" s="182">
        <f t="shared" si="109"/>
        <v>10300</v>
      </c>
      <c r="CN45" s="182">
        <f t="shared" si="109"/>
        <v>10300</v>
      </c>
      <c r="CO45" s="182">
        <f t="shared" si="109"/>
        <v>10300</v>
      </c>
      <c r="CP45" s="182">
        <f t="shared" si="109"/>
        <v>10300</v>
      </c>
      <c r="CQ45" s="182">
        <f t="shared" si="109"/>
        <v>10300</v>
      </c>
      <c r="CR45" s="199">
        <f t="shared" si="109"/>
        <v>375200</v>
      </c>
    </row>
    <row r="46" spans="1:96" ht="18.75" customHeight="1" x14ac:dyDescent="0.25">
      <c r="B46" s="229" t="s">
        <v>158</v>
      </c>
      <c r="C46" s="205">
        <v>2026</v>
      </c>
      <c r="D46" s="205">
        <v>2027</v>
      </c>
      <c r="E46" s="205">
        <v>2028</v>
      </c>
      <c r="F46" s="205">
        <v>2029</v>
      </c>
      <c r="G46" s="205">
        <v>2030</v>
      </c>
      <c r="H46" s="4"/>
      <c r="I46" s="4"/>
      <c r="J46" s="4"/>
      <c r="K46" s="5"/>
      <c r="L46" s="5"/>
      <c r="M46" s="5"/>
      <c r="N46" s="4"/>
      <c r="O46" s="4"/>
      <c r="P46" s="4"/>
      <c r="Q46" s="4"/>
      <c r="R46" s="4"/>
      <c r="S46" s="4"/>
      <c r="T46" s="4"/>
      <c r="U46" s="23"/>
      <c r="V46" s="5"/>
      <c r="W46" s="4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61"/>
      <c r="AK46" s="7"/>
      <c r="AL46" s="4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1"/>
      <c r="AZ46" s="7"/>
      <c r="BA46" s="4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1"/>
      <c r="BO46" s="7"/>
      <c r="BP46" s="4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1"/>
      <c r="CE46" s="4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1"/>
    </row>
    <row r="47" spans="1:96" ht="18.75" customHeight="1" x14ac:dyDescent="0.25">
      <c r="A47" s="5"/>
      <c r="B47" s="230" t="s">
        <v>159</v>
      </c>
      <c r="C47" s="231">
        <f>SUM(C50+C48)</f>
        <v>1407.0213569572909</v>
      </c>
      <c r="D47" s="232">
        <f>SUM(D50+D48)</f>
        <v>4593.888767925544</v>
      </c>
      <c r="E47" s="232">
        <f>SUM(E50+E48)</f>
        <v>9248.5923286695943</v>
      </c>
      <c r="F47" s="232">
        <f>SUM(F50+F48)</f>
        <v>16452.398271428145</v>
      </c>
      <c r="G47" s="232">
        <f>SUM(G50+G48)</f>
        <v>29702.274064494064</v>
      </c>
      <c r="H47" s="4"/>
      <c r="I47" s="4"/>
      <c r="J47" s="4"/>
      <c r="K47" s="5"/>
      <c r="L47" s="5"/>
      <c r="M47" s="5"/>
      <c r="N47" s="5"/>
      <c r="O47" s="5"/>
      <c r="P47" s="4"/>
      <c r="Q47" s="4"/>
      <c r="R47" s="4"/>
      <c r="S47" s="4"/>
      <c r="T47" s="4"/>
      <c r="U47" s="23"/>
      <c r="V47" s="4"/>
      <c r="W47" s="176" t="s">
        <v>143</v>
      </c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61"/>
      <c r="AK47" s="7"/>
      <c r="AL47" s="176" t="s">
        <v>143</v>
      </c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1"/>
      <c r="AZ47" s="7"/>
      <c r="BA47" s="176" t="s">
        <v>143</v>
      </c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1"/>
      <c r="BO47" s="7"/>
      <c r="BP47" s="176" t="s">
        <v>143</v>
      </c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1"/>
      <c r="CE47" s="176" t="s">
        <v>143</v>
      </c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1"/>
    </row>
    <row r="48" spans="1:96" ht="18.75" customHeight="1" x14ac:dyDescent="0.25">
      <c r="A48" s="5"/>
      <c r="B48" s="233" t="s">
        <v>160</v>
      </c>
      <c r="C48" s="234">
        <v>939.16000000000008</v>
      </c>
      <c r="D48" s="220">
        <f>C48*(1+$C$74)</f>
        <v>1126.992</v>
      </c>
      <c r="E48" s="220">
        <f>D48*(1+$C$74)</f>
        <v>1352.3904</v>
      </c>
      <c r="F48" s="220">
        <f>E48*(1+$C$74)</f>
        <v>1622.8684799999999</v>
      </c>
      <c r="G48" s="220">
        <f>F48*(1+$C$74)</f>
        <v>1947.4421759999998</v>
      </c>
      <c r="H48" s="4"/>
      <c r="I48" s="4"/>
      <c r="J48" s="4"/>
      <c r="K48" s="5"/>
      <c r="L48" s="5"/>
      <c r="M48" s="5"/>
      <c r="N48" s="5"/>
      <c r="O48" s="5"/>
      <c r="P48" s="4"/>
      <c r="Q48" s="4"/>
      <c r="R48" s="4"/>
      <c r="S48" s="4"/>
      <c r="T48" s="4"/>
      <c r="U48" s="23"/>
      <c r="V48" s="4"/>
      <c r="W48" s="216" t="s">
        <v>144</v>
      </c>
      <c r="X48" s="220">
        <f t="shared" ref="X48:AI48" si="110">$AJ$48/12</f>
        <v>0</v>
      </c>
      <c r="Y48" s="220">
        <f t="shared" si="110"/>
        <v>0</v>
      </c>
      <c r="Z48" s="220">
        <f t="shared" si="110"/>
        <v>0</v>
      </c>
      <c r="AA48" s="220">
        <f t="shared" si="110"/>
        <v>0</v>
      </c>
      <c r="AB48" s="220">
        <f t="shared" si="110"/>
        <v>0</v>
      </c>
      <c r="AC48" s="220">
        <f t="shared" si="110"/>
        <v>0</v>
      </c>
      <c r="AD48" s="220">
        <f t="shared" si="110"/>
        <v>0</v>
      </c>
      <c r="AE48" s="220">
        <f t="shared" si="110"/>
        <v>0</v>
      </c>
      <c r="AF48" s="220">
        <f t="shared" si="110"/>
        <v>0</v>
      </c>
      <c r="AG48" s="220">
        <f t="shared" si="110"/>
        <v>0</v>
      </c>
      <c r="AH48" s="220">
        <f t="shared" si="110"/>
        <v>0</v>
      </c>
      <c r="AI48" s="220">
        <f t="shared" si="110"/>
        <v>0</v>
      </c>
      <c r="AJ48" s="199">
        <f>E38*D38</f>
        <v>0</v>
      </c>
      <c r="AK48" s="128"/>
      <c r="AL48" s="216" t="s">
        <v>144</v>
      </c>
      <c r="AM48" s="220">
        <f t="shared" ref="AM48:AX48" si="111">$AY$48/12</f>
        <v>0</v>
      </c>
      <c r="AN48" s="220">
        <f t="shared" si="111"/>
        <v>0</v>
      </c>
      <c r="AO48" s="220">
        <f t="shared" si="111"/>
        <v>0</v>
      </c>
      <c r="AP48" s="220">
        <f t="shared" si="111"/>
        <v>0</v>
      </c>
      <c r="AQ48" s="220">
        <f t="shared" si="111"/>
        <v>0</v>
      </c>
      <c r="AR48" s="220">
        <f t="shared" si="111"/>
        <v>0</v>
      </c>
      <c r="AS48" s="220">
        <f t="shared" si="111"/>
        <v>0</v>
      </c>
      <c r="AT48" s="220">
        <f t="shared" si="111"/>
        <v>0</v>
      </c>
      <c r="AU48" s="220">
        <f t="shared" si="111"/>
        <v>0</v>
      </c>
      <c r="AV48" s="220">
        <f t="shared" si="111"/>
        <v>0</v>
      </c>
      <c r="AW48" s="220">
        <f t="shared" si="111"/>
        <v>0</v>
      </c>
      <c r="AX48" s="220">
        <f t="shared" si="111"/>
        <v>0</v>
      </c>
      <c r="AY48" s="199">
        <f>F38*D38</f>
        <v>0</v>
      </c>
      <c r="AZ48" s="7"/>
      <c r="BA48" s="216" t="s">
        <v>144</v>
      </c>
      <c r="BB48" s="220">
        <f t="shared" ref="BB48:BM48" si="112">$BN$48/12</f>
        <v>0</v>
      </c>
      <c r="BC48" s="220">
        <f t="shared" si="112"/>
        <v>0</v>
      </c>
      <c r="BD48" s="220">
        <f t="shared" si="112"/>
        <v>0</v>
      </c>
      <c r="BE48" s="220">
        <f t="shared" si="112"/>
        <v>0</v>
      </c>
      <c r="BF48" s="220">
        <f t="shared" si="112"/>
        <v>0</v>
      </c>
      <c r="BG48" s="220">
        <f t="shared" si="112"/>
        <v>0</v>
      </c>
      <c r="BH48" s="220">
        <f t="shared" si="112"/>
        <v>0</v>
      </c>
      <c r="BI48" s="220">
        <f t="shared" si="112"/>
        <v>0</v>
      </c>
      <c r="BJ48" s="220">
        <f t="shared" si="112"/>
        <v>0</v>
      </c>
      <c r="BK48" s="220">
        <f t="shared" si="112"/>
        <v>0</v>
      </c>
      <c r="BL48" s="220">
        <f t="shared" si="112"/>
        <v>0</v>
      </c>
      <c r="BM48" s="220">
        <f t="shared" si="112"/>
        <v>0</v>
      </c>
      <c r="BN48" s="199">
        <f>G38*D38*BN55</f>
        <v>0</v>
      </c>
      <c r="BO48" s="7"/>
      <c r="BP48" s="216" t="s">
        <v>144</v>
      </c>
      <c r="BQ48" s="220">
        <f t="shared" ref="BQ48:CB48" si="113">$CC$48/12</f>
        <v>9083.3333333333339</v>
      </c>
      <c r="BR48" s="220">
        <f t="shared" si="113"/>
        <v>9083.3333333333339</v>
      </c>
      <c r="BS48" s="220">
        <f t="shared" si="113"/>
        <v>9083.3333333333339</v>
      </c>
      <c r="BT48" s="220">
        <f t="shared" si="113"/>
        <v>9083.3333333333339</v>
      </c>
      <c r="BU48" s="220">
        <f t="shared" si="113"/>
        <v>9083.3333333333339</v>
      </c>
      <c r="BV48" s="220">
        <f t="shared" si="113"/>
        <v>9083.3333333333339</v>
      </c>
      <c r="BW48" s="220">
        <f t="shared" si="113"/>
        <v>9083.3333333333339</v>
      </c>
      <c r="BX48" s="220">
        <f t="shared" si="113"/>
        <v>9083.3333333333339</v>
      </c>
      <c r="BY48" s="220">
        <f t="shared" si="113"/>
        <v>9083.3333333333339</v>
      </c>
      <c r="BZ48" s="220">
        <f t="shared" si="113"/>
        <v>9083.3333333333339</v>
      </c>
      <c r="CA48" s="220">
        <f t="shared" si="113"/>
        <v>9083.3333333333339</v>
      </c>
      <c r="CB48" s="220">
        <f t="shared" si="113"/>
        <v>9083.3333333333339</v>
      </c>
      <c r="CC48" s="218">
        <f>H38*D38*CC55</f>
        <v>109000.00000000001</v>
      </c>
      <c r="CE48" s="216" t="s">
        <v>144</v>
      </c>
      <c r="CF48" s="220">
        <f t="shared" ref="CF48:CQ48" si="114">$CR$48/12</f>
        <v>18666.666666666668</v>
      </c>
      <c r="CG48" s="220">
        <f t="shared" si="114"/>
        <v>18666.666666666668</v>
      </c>
      <c r="CH48" s="220">
        <f t="shared" si="114"/>
        <v>18666.666666666668</v>
      </c>
      <c r="CI48" s="220">
        <f t="shared" si="114"/>
        <v>18666.666666666668</v>
      </c>
      <c r="CJ48" s="220">
        <f t="shared" si="114"/>
        <v>18666.666666666668</v>
      </c>
      <c r="CK48" s="220">
        <f t="shared" si="114"/>
        <v>18666.666666666668</v>
      </c>
      <c r="CL48" s="220">
        <f t="shared" si="114"/>
        <v>18666.666666666668</v>
      </c>
      <c r="CM48" s="220">
        <f t="shared" si="114"/>
        <v>18666.666666666668</v>
      </c>
      <c r="CN48" s="220">
        <f t="shared" si="114"/>
        <v>18666.666666666668</v>
      </c>
      <c r="CO48" s="220">
        <f t="shared" si="114"/>
        <v>18666.666666666668</v>
      </c>
      <c r="CP48" s="220">
        <f t="shared" si="114"/>
        <v>18666.666666666668</v>
      </c>
      <c r="CQ48" s="220">
        <f t="shared" si="114"/>
        <v>18666.666666666668</v>
      </c>
      <c r="CR48" s="218">
        <f>I38*D38*CR55</f>
        <v>224000.00000000003</v>
      </c>
    </row>
    <row r="49" spans="1:96" ht="18.75" customHeight="1" x14ac:dyDescent="0.25">
      <c r="A49" s="30"/>
      <c r="B49" s="235" t="s">
        <v>161</v>
      </c>
      <c r="C49" s="236">
        <f>SUM('CA &amp; Revenue - Essentials'!H5:H16)+SUM('CA &amp; Revenue -Plus'!H5:H16)+SUM('CA &amp; Revenue -Pro'!H5:H16)</f>
        <v>59982.225250934731</v>
      </c>
      <c r="D49" s="237">
        <f>SUM('CA &amp; Revenue - Essentials'!H17:H28)+SUM('CA &amp; Revenue -Plus'!H17:H28)+SUM('CA &amp; Revenue -Pro'!H17:H28)</f>
        <v>444473.94460583897</v>
      </c>
      <c r="E49" s="237">
        <f>SUM('CA &amp; Revenue - Essentials'!H29:H40)+SUM('CA &amp; Revenue -Plus'!H29:H40)+SUM('CA &amp; Revenue -Pro'!H29:H40)</f>
        <v>1012333.5805986661</v>
      </c>
      <c r="F49" s="237">
        <f>SUM('CA &amp; Revenue - Essentials'!H42:H52)+SUM('CA &amp; Revenue -Plus'!H41:H52)+SUM('CA &amp; Revenue -Pro'!H41:H52)</f>
        <v>1901221.7681318133</v>
      </c>
      <c r="G49" s="237">
        <f>SUM('CA &amp; Revenue - Essentials'!H53:H64)+SUM('CA &amp; Revenue -Plus'!H53:H64)+SUM('CA &amp; Revenue -Pro'!H53:H64)</f>
        <v>3558311.780576162</v>
      </c>
      <c r="H49" s="4"/>
      <c r="I49" s="4"/>
      <c r="J49" s="4"/>
      <c r="K49" s="4"/>
      <c r="L49" s="4"/>
      <c r="M49" s="4"/>
      <c r="N49" s="5"/>
      <c r="O49" s="5"/>
      <c r="P49" s="4"/>
      <c r="Q49" s="4"/>
      <c r="R49" s="4"/>
      <c r="S49" s="4"/>
      <c r="T49" s="4"/>
      <c r="U49" s="23"/>
      <c r="V49" s="4"/>
      <c r="W49" s="180" t="s">
        <v>162</v>
      </c>
      <c r="X49" s="182">
        <f t="shared" ref="X49:AI49" si="115">SUM(X48:X48)</f>
        <v>0</v>
      </c>
      <c r="Y49" s="182">
        <f t="shared" si="115"/>
        <v>0</v>
      </c>
      <c r="Z49" s="182">
        <f t="shared" si="115"/>
        <v>0</v>
      </c>
      <c r="AA49" s="182">
        <f t="shared" si="115"/>
        <v>0</v>
      </c>
      <c r="AB49" s="182">
        <f t="shared" si="115"/>
        <v>0</v>
      </c>
      <c r="AC49" s="182">
        <f t="shared" si="115"/>
        <v>0</v>
      </c>
      <c r="AD49" s="182">
        <f t="shared" si="115"/>
        <v>0</v>
      </c>
      <c r="AE49" s="182">
        <f t="shared" si="115"/>
        <v>0</v>
      </c>
      <c r="AF49" s="182">
        <f t="shared" si="115"/>
        <v>0</v>
      </c>
      <c r="AG49" s="182">
        <f t="shared" si="115"/>
        <v>0</v>
      </c>
      <c r="AH49" s="182">
        <f t="shared" si="115"/>
        <v>0</v>
      </c>
      <c r="AI49" s="182">
        <f t="shared" si="115"/>
        <v>0</v>
      </c>
      <c r="AJ49" s="199">
        <f>SUM(AJ48)</f>
        <v>0</v>
      </c>
      <c r="AK49" s="128"/>
      <c r="AL49" s="180" t="s">
        <v>162</v>
      </c>
      <c r="AM49" s="182">
        <f t="shared" ref="AM49:AX49" si="116">SUM(AM48:AM48)</f>
        <v>0</v>
      </c>
      <c r="AN49" s="182">
        <f t="shared" si="116"/>
        <v>0</v>
      </c>
      <c r="AO49" s="182">
        <f t="shared" si="116"/>
        <v>0</v>
      </c>
      <c r="AP49" s="182">
        <f t="shared" si="116"/>
        <v>0</v>
      </c>
      <c r="AQ49" s="182">
        <f t="shared" si="116"/>
        <v>0</v>
      </c>
      <c r="AR49" s="182">
        <f t="shared" si="116"/>
        <v>0</v>
      </c>
      <c r="AS49" s="182">
        <f t="shared" si="116"/>
        <v>0</v>
      </c>
      <c r="AT49" s="182">
        <f t="shared" si="116"/>
        <v>0</v>
      </c>
      <c r="AU49" s="182">
        <f t="shared" si="116"/>
        <v>0</v>
      </c>
      <c r="AV49" s="182">
        <f t="shared" si="116"/>
        <v>0</v>
      </c>
      <c r="AW49" s="182">
        <f t="shared" si="116"/>
        <v>0</v>
      </c>
      <c r="AX49" s="182">
        <f t="shared" si="116"/>
        <v>0</v>
      </c>
      <c r="AY49" s="199">
        <f>SUM(AY48)</f>
        <v>0</v>
      </c>
      <c r="AZ49" s="7"/>
      <c r="BA49" s="180" t="s">
        <v>162</v>
      </c>
      <c r="BB49" s="182">
        <f t="shared" ref="BB49:BM49" si="117">SUM(BB48:BB48)</f>
        <v>0</v>
      </c>
      <c r="BC49" s="182">
        <f t="shared" si="117"/>
        <v>0</v>
      </c>
      <c r="BD49" s="182">
        <f t="shared" si="117"/>
        <v>0</v>
      </c>
      <c r="BE49" s="182">
        <f t="shared" si="117"/>
        <v>0</v>
      </c>
      <c r="BF49" s="182">
        <f t="shared" si="117"/>
        <v>0</v>
      </c>
      <c r="BG49" s="182">
        <f t="shared" si="117"/>
        <v>0</v>
      </c>
      <c r="BH49" s="182">
        <f t="shared" si="117"/>
        <v>0</v>
      </c>
      <c r="BI49" s="182">
        <f t="shared" si="117"/>
        <v>0</v>
      </c>
      <c r="BJ49" s="182">
        <f t="shared" si="117"/>
        <v>0</v>
      </c>
      <c r="BK49" s="182">
        <f t="shared" si="117"/>
        <v>0</v>
      </c>
      <c r="BL49" s="182">
        <f t="shared" si="117"/>
        <v>0</v>
      </c>
      <c r="BM49" s="182">
        <f t="shared" si="117"/>
        <v>0</v>
      </c>
      <c r="BN49" s="199">
        <f>SUM(BN48)</f>
        <v>0</v>
      </c>
      <c r="BO49" s="7"/>
      <c r="BP49" s="180" t="s">
        <v>162</v>
      </c>
      <c r="BQ49" s="182">
        <f t="shared" ref="BQ49:CB49" si="118">SUM(BQ48:BQ48)</f>
        <v>9083.3333333333339</v>
      </c>
      <c r="BR49" s="182">
        <f t="shared" si="118"/>
        <v>9083.3333333333339</v>
      </c>
      <c r="BS49" s="182">
        <f t="shared" si="118"/>
        <v>9083.3333333333339</v>
      </c>
      <c r="BT49" s="182">
        <f t="shared" si="118"/>
        <v>9083.3333333333339</v>
      </c>
      <c r="BU49" s="182">
        <f t="shared" si="118"/>
        <v>9083.3333333333339</v>
      </c>
      <c r="BV49" s="182">
        <f t="shared" si="118"/>
        <v>9083.3333333333339</v>
      </c>
      <c r="BW49" s="182">
        <f t="shared" si="118"/>
        <v>9083.3333333333339</v>
      </c>
      <c r="BX49" s="182">
        <f t="shared" si="118"/>
        <v>9083.3333333333339</v>
      </c>
      <c r="BY49" s="182">
        <f t="shared" si="118"/>
        <v>9083.3333333333339</v>
      </c>
      <c r="BZ49" s="182">
        <f t="shared" si="118"/>
        <v>9083.3333333333339</v>
      </c>
      <c r="CA49" s="182">
        <f t="shared" si="118"/>
        <v>9083.3333333333339</v>
      </c>
      <c r="CB49" s="182">
        <f t="shared" si="118"/>
        <v>9083.3333333333339</v>
      </c>
      <c r="CC49" s="199">
        <f>SUM(CC48)</f>
        <v>109000.00000000001</v>
      </c>
      <c r="CE49" s="180" t="s">
        <v>162</v>
      </c>
      <c r="CF49" s="182">
        <f t="shared" ref="CF49:CQ49" si="119">SUM(CF48:CF48)</f>
        <v>18666.666666666668</v>
      </c>
      <c r="CG49" s="182">
        <f t="shared" si="119"/>
        <v>18666.666666666668</v>
      </c>
      <c r="CH49" s="182">
        <f t="shared" si="119"/>
        <v>18666.666666666668</v>
      </c>
      <c r="CI49" s="182">
        <f t="shared" si="119"/>
        <v>18666.666666666668</v>
      </c>
      <c r="CJ49" s="182">
        <f t="shared" si="119"/>
        <v>18666.666666666668</v>
      </c>
      <c r="CK49" s="182">
        <f t="shared" si="119"/>
        <v>18666.666666666668</v>
      </c>
      <c r="CL49" s="182">
        <f t="shared" si="119"/>
        <v>18666.666666666668</v>
      </c>
      <c r="CM49" s="182">
        <f t="shared" si="119"/>
        <v>18666.666666666668</v>
      </c>
      <c r="CN49" s="182">
        <f t="shared" si="119"/>
        <v>18666.666666666668</v>
      </c>
      <c r="CO49" s="182">
        <f t="shared" si="119"/>
        <v>18666.666666666668</v>
      </c>
      <c r="CP49" s="182">
        <f t="shared" si="119"/>
        <v>18666.666666666668</v>
      </c>
      <c r="CQ49" s="182">
        <f t="shared" si="119"/>
        <v>18666.666666666668</v>
      </c>
      <c r="CR49" s="199">
        <f>SUM(CR48)</f>
        <v>224000.00000000003</v>
      </c>
    </row>
    <row r="50" spans="1:96" ht="18.75" customHeight="1" x14ac:dyDescent="0.25">
      <c r="A50" s="30"/>
      <c r="B50" s="233" t="s">
        <v>163</v>
      </c>
      <c r="C50" s="234">
        <f>C49*C75</f>
        <v>467.86135695729087</v>
      </c>
      <c r="D50" s="220">
        <f>D49*C75</f>
        <v>3466.8967679255438</v>
      </c>
      <c r="E50" s="220">
        <f>E49*C75</f>
        <v>7896.201928669595</v>
      </c>
      <c r="F50" s="220">
        <f>F49*C75</f>
        <v>14829.529791428144</v>
      </c>
      <c r="G50" s="220">
        <f>G49*C75</f>
        <v>27754.831888494064</v>
      </c>
      <c r="H50" s="4"/>
      <c r="I50" s="4"/>
      <c r="J50" s="4"/>
      <c r="K50" s="4"/>
      <c r="L50" s="4"/>
      <c r="M50" s="4"/>
      <c r="N50" s="5"/>
      <c r="O50" s="5"/>
      <c r="P50" s="4"/>
      <c r="Q50" s="4"/>
      <c r="R50" s="4"/>
      <c r="S50" s="4"/>
      <c r="T50" s="4"/>
      <c r="U50" s="23"/>
      <c r="V50" s="4"/>
      <c r="W50" s="4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26"/>
      <c r="AK50" s="128"/>
      <c r="AL50" s="4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26"/>
      <c r="AZ50" s="7"/>
      <c r="BA50" s="4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113"/>
      <c r="BM50" s="113"/>
      <c r="BN50" s="126"/>
      <c r="BO50" s="7"/>
      <c r="BP50" s="4"/>
      <c r="BQ50" s="113"/>
      <c r="BR50" s="113"/>
      <c r="BS50" s="113"/>
      <c r="BT50" s="113"/>
      <c r="BU50" s="113"/>
      <c r="BV50" s="113"/>
      <c r="BW50" s="113"/>
      <c r="BX50" s="113"/>
      <c r="BY50" s="113"/>
      <c r="BZ50" s="113"/>
      <c r="CA50" s="113"/>
      <c r="CB50" s="113"/>
      <c r="CC50" s="126"/>
      <c r="CE50" s="4"/>
      <c r="CF50" s="113"/>
      <c r="CG50" s="113"/>
      <c r="CH50" s="113"/>
      <c r="CI50" s="113"/>
      <c r="CJ50" s="113"/>
      <c r="CK50" s="113"/>
      <c r="CL50" s="113"/>
      <c r="CM50" s="113"/>
      <c r="CN50" s="113"/>
      <c r="CO50" s="113"/>
      <c r="CP50" s="113"/>
      <c r="CQ50" s="113"/>
      <c r="CR50" s="125"/>
    </row>
    <row r="51" spans="1:96" ht="18.75" customHeight="1" x14ac:dyDescent="0.25">
      <c r="A51" s="30"/>
      <c r="B51" s="230" t="s">
        <v>164</v>
      </c>
      <c r="C51" s="231">
        <f>SUM(C52:C57)</f>
        <v>37289.160000000003</v>
      </c>
      <c r="D51" s="232">
        <f>SUM(D52:D57)</f>
        <v>44746.991999999998</v>
      </c>
      <c r="E51" s="232">
        <f>SUM(E52:E57)</f>
        <v>53696.390400000004</v>
      </c>
      <c r="F51" s="232">
        <f>SUM(F52:F57)</f>
        <v>64435.66848</v>
      </c>
      <c r="G51" s="232">
        <f>SUM(G52:G57)</f>
        <v>77322.802175999997</v>
      </c>
      <c r="H51" s="4"/>
      <c r="I51" s="4"/>
      <c r="J51" s="4"/>
      <c r="K51" s="4"/>
      <c r="L51" s="4"/>
      <c r="M51" s="4"/>
      <c r="N51" s="5"/>
      <c r="O51" s="5"/>
      <c r="P51" s="4"/>
      <c r="Q51" s="4"/>
      <c r="R51" s="4"/>
      <c r="S51" s="4"/>
      <c r="T51" s="4"/>
      <c r="U51" s="23"/>
      <c r="V51" s="4"/>
      <c r="W51" s="4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26"/>
      <c r="AK51" s="128"/>
      <c r="AL51" s="4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26"/>
      <c r="AZ51" s="7"/>
      <c r="BA51" s="4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26"/>
      <c r="BO51" s="7"/>
      <c r="BP51" s="4"/>
      <c r="BQ51" s="113"/>
      <c r="BR51" s="113"/>
      <c r="BS51" s="113"/>
      <c r="BT51" s="113"/>
      <c r="BU51" s="113"/>
      <c r="BV51" s="113"/>
      <c r="BW51" s="113"/>
      <c r="BX51" s="113"/>
      <c r="BY51" s="113"/>
      <c r="BZ51" s="113"/>
      <c r="CA51" s="113"/>
      <c r="CB51" s="113"/>
      <c r="CC51" s="126"/>
      <c r="CE51" s="4"/>
      <c r="CF51" s="113"/>
      <c r="CG51" s="113"/>
      <c r="CH51" s="113"/>
      <c r="CI51" s="113"/>
      <c r="CJ51" s="113"/>
      <c r="CK51" s="113"/>
      <c r="CL51" s="113"/>
      <c r="CM51" s="113"/>
      <c r="CN51" s="113"/>
      <c r="CO51" s="113"/>
      <c r="CP51" s="113"/>
      <c r="CQ51" s="113"/>
      <c r="CR51" s="125"/>
    </row>
    <row r="52" spans="1:96" ht="18.75" customHeight="1" thickBot="1" x14ac:dyDescent="0.3">
      <c r="A52" s="30"/>
      <c r="B52" s="233" t="s">
        <v>165</v>
      </c>
      <c r="C52" s="234">
        <v>3897.96</v>
      </c>
      <c r="D52" s="220">
        <f t="shared" ref="D52:G57" si="120">C52*(1+$C$74)</f>
        <v>4677.5519999999997</v>
      </c>
      <c r="E52" s="220">
        <f t="shared" si="120"/>
        <v>5613.0623999999998</v>
      </c>
      <c r="F52" s="220">
        <f t="shared" si="120"/>
        <v>6735.6748799999996</v>
      </c>
      <c r="G52" s="220">
        <f t="shared" si="120"/>
        <v>8082.8098559999989</v>
      </c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23"/>
      <c r="V52" s="4"/>
      <c r="W52" s="176" t="s">
        <v>60</v>
      </c>
      <c r="X52" s="182">
        <f t="shared" ref="X52:AJ52" si="121">X49+X45+X40+X34</f>
        <v>19000</v>
      </c>
      <c r="Y52" s="182">
        <f t="shared" si="121"/>
        <v>19000</v>
      </c>
      <c r="Z52" s="182">
        <f t="shared" si="121"/>
        <v>19000</v>
      </c>
      <c r="AA52" s="182">
        <f t="shared" si="121"/>
        <v>19000</v>
      </c>
      <c r="AB52" s="182">
        <f t="shared" si="121"/>
        <v>19000</v>
      </c>
      <c r="AC52" s="182">
        <f t="shared" si="121"/>
        <v>19000</v>
      </c>
      <c r="AD52" s="182">
        <f t="shared" si="121"/>
        <v>19000</v>
      </c>
      <c r="AE52" s="182">
        <f t="shared" si="121"/>
        <v>19000</v>
      </c>
      <c r="AF52" s="182">
        <f t="shared" si="121"/>
        <v>19000</v>
      </c>
      <c r="AG52" s="182">
        <f t="shared" si="121"/>
        <v>19000</v>
      </c>
      <c r="AH52" s="182">
        <f t="shared" si="121"/>
        <v>19000</v>
      </c>
      <c r="AI52" s="182">
        <f t="shared" si="121"/>
        <v>19000</v>
      </c>
      <c r="AJ52" s="199">
        <f t="shared" si="121"/>
        <v>19000</v>
      </c>
      <c r="AL52" s="176" t="s">
        <v>60</v>
      </c>
      <c r="AM52" s="182">
        <f t="shared" ref="AM52:AY52" si="122">AM49+AM45+AM40+AM34</f>
        <v>42745</v>
      </c>
      <c r="AN52" s="182">
        <f t="shared" si="122"/>
        <v>42745</v>
      </c>
      <c r="AO52" s="182">
        <f t="shared" si="122"/>
        <v>42745</v>
      </c>
      <c r="AP52" s="182">
        <f t="shared" si="122"/>
        <v>42745</v>
      </c>
      <c r="AQ52" s="182">
        <f t="shared" si="122"/>
        <v>42745</v>
      </c>
      <c r="AR52" s="182">
        <f t="shared" si="122"/>
        <v>42745</v>
      </c>
      <c r="AS52" s="182">
        <f t="shared" si="122"/>
        <v>42745</v>
      </c>
      <c r="AT52" s="182">
        <f t="shared" si="122"/>
        <v>42745</v>
      </c>
      <c r="AU52" s="182">
        <f t="shared" si="122"/>
        <v>42745</v>
      </c>
      <c r="AV52" s="182">
        <f t="shared" si="122"/>
        <v>42745</v>
      </c>
      <c r="AW52" s="182">
        <f t="shared" si="122"/>
        <v>42745</v>
      </c>
      <c r="AX52" s="182">
        <f t="shared" si="122"/>
        <v>42745</v>
      </c>
      <c r="AY52" s="199">
        <f t="shared" si="122"/>
        <v>512940</v>
      </c>
      <c r="AZ52" s="132"/>
      <c r="BA52" s="176" t="s">
        <v>60</v>
      </c>
      <c r="BB52" s="182">
        <f t="shared" ref="BB52:BN52" si="123">BB49+BB45+BB40+BB34</f>
        <v>65190</v>
      </c>
      <c r="BC52" s="182">
        <f t="shared" si="123"/>
        <v>65190</v>
      </c>
      <c r="BD52" s="182">
        <f t="shared" si="123"/>
        <v>65190</v>
      </c>
      <c r="BE52" s="182">
        <f t="shared" si="123"/>
        <v>65190</v>
      </c>
      <c r="BF52" s="182">
        <f t="shared" si="123"/>
        <v>65190</v>
      </c>
      <c r="BG52" s="182">
        <f t="shared" si="123"/>
        <v>65190</v>
      </c>
      <c r="BH52" s="182">
        <f t="shared" si="123"/>
        <v>65190</v>
      </c>
      <c r="BI52" s="182">
        <f t="shared" si="123"/>
        <v>65190</v>
      </c>
      <c r="BJ52" s="182">
        <f t="shared" si="123"/>
        <v>65190</v>
      </c>
      <c r="BK52" s="182">
        <f t="shared" si="123"/>
        <v>65190</v>
      </c>
      <c r="BL52" s="182">
        <f t="shared" si="123"/>
        <v>65190</v>
      </c>
      <c r="BM52" s="182">
        <f t="shared" si="123"/>
        <v>65190</v>
      </c>
      <c r="BN52" s="199">
        <f t="shared" si="123"/>
        <v>782280</v>
      </c>
      <c r="BP52" s="176" t="s">
        <v>60</v>
      </c>
      <c r="BQ52" s="182">
        <f t="shared" ref="BQ52:CC52" si="124">BQ49+BQ45+BQ40+BQ34</f>
        <v>81568.333333333343</v>
      </c>
      <c r="BR52" s="182">
        <f t="shared" si="124"/>
        <v>81568.333333333343</v>
      </c>
      <c r="BS52" s="182">
        <f t="shared" si="124"/>
        <v>81568.333333333343</v>
      </c>
      <c r="BT52" s="182">
        <f t="shared" si="124"/>
        <v>81568.333333333343</v>
      </c>
      <c r="BU52" s="182">
        <f t="shared" si="124"/>
        <v>81568.333333333343</v>
      </c>
      <c r="BV52" s="182">
        <f t="shared" si="124"/>
        <v>81568.333333333343</v>
      </c>
      <c r="BW52" s="182">
        <f t="shared" si="124"/>
        <v>81568.333333333343</v>
      </c>
      <c r="BX52" s="182">
        <f t="shared" si="124"/>
        <v>81568.333333333343</v>
      </c>
      <c r="BY52" s="182">
        <f t="shared" si="124"/>
        <v>81568.333333333343</v>
      </c>
      <c r="BZ52" s="182">
        <f t="shared" si="124"/>
        <v>81568.333333333343</v>
      </c>
      <c r="CA52" s="182">
        <f t="shared" si="124"/>
        <v>81568.333333333343</v>
      </c>
      <c r="CB52" s="182">
        <f t="shared" si="124"/>
        <v>81568.333333333343</v>
      </c>
      <c r="CC52" s="199">
        <f t="shared" si="124"/>
        <v>978820</v>
      </c>
      <c r="CE52" s="176" t="s">
        <v>60</v>
      </c>
      <c r="CF52" s="182">
        <f t="shared" ref="CF52:CR52" si="125">CF49+CF45+CF40+CF34</f>
        <v>61411.666666666672</v>
      </c>
      <c r="CG52" s="182">
        <f t="shared" si="125"/>
        <v>61411.666666666672</v>
      </c>
      <c r="CH52" s="182">
        <f t="shared" si="125"/>
        <v>61411.666666666672</v>
      </c>
      <c r="CI52" s="182">
        <f t="shared" si="125"/>
        <v>61411.666666666672</v>
      </c>
      <c r="CJ52" s="182">
        <f t="shared" si="125"/>
        <v>61411.666666666672</v>
      </c>
      <c r="CK52" s="182">
        <f t="shared" si="125"/>
        <v>61411.666666666672</v>
      </c>
      <c r="CL52" s="182">
        <f t="shared" si="125"/>
        <v>61411.666666666672</v>
      </c>
      <c r="CM52" s="182">
        <f t="shared" si="125"/>
        <v>61411.666666666672</v>
      </c>
      <c r="CN52" s="182">
        <f t="shared" si="125"/>
        <v>61411.666666666672</v>
      </c>
      <c r="CO52" s="182">
        <f t="shared" si="125"/>
        <v>61411.666666666672</v>
      </c>
      <c r="CP52" s="182">
        <f t="shared" si="125"/>
        <v>61411.666666666672</v>
      </c>
      <c r="CQ52" s="182">
        <f t="shared" si="125"/>
        <v>61411.666666666672</v>
      </c>
      <c r="CR52" s="199">
        <f t="shared" si="125"/>
        <v>1252160</v>
      </c>
    </row>
    <row r="53" spans="1:96" ht="18.75" customHeight="1" thickTop="1" thickBot="1" x14ac:dyDescent="0.3">
      <c r="A53" s="4"/>
      <c r="B53" s="233" t="s">
        <v>166</v>
      </c>
      <c r="C53" s="234">
        <v>1291.2</v>
      </c>
      <c r="D53" s="220">
        <f t="shared" si="120"/>
        <v>1549.44</v>
      </c>
      <c r="E53" s="220">
        <f t="shared" si="120"/>
        <v>1859.328</v>
      </c>
      <c r="F53" s="220">
        <f t="shared" si="120"/>
        <v>2231.1936000000001</v>
      </c>
      <c r="G53" s="220">
        <f t="shared" si="120"/>
        <v>2677.4323199999999</v>
      </c>
      <c r="H53" s="4"/>
      <c r="I53" s="4"/>
      <c r="J53" s="4"/>
      <c r="K53" s="4"/>
      <c r="L53" s="4"/>
      <c r="M53" s="4"/>
      <c r="N53" s="4"/>
      <c r="O53" s="4"/>
      <c r="P53" s="4"/>
      <c r="Q53" s="68"/>
      <c r="R53" s="4"/>
      <c r="S53" s="4"/>
      <c r="T53" s="4"/>
      <c r="U53" s="23"/>
      <c r="V53" s="4"/>
      <c r="W53" s="4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5"/>
      <c r="AK53" s="7"/>
      <c r="AL53" s="4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5"/>
      <c r="AZ53" s="7"/>
      <c r="BA53" s="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5"/>
      <c r="BO53" s="7"/>
      <c r="BP53" s="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5"/>
      <c r="CE53" s="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117"/>
    </row>
    <row r="54" spans="1:96" ht="18.75" customHeight="1" thickBot="1" x14ac:dyDescent="0.3">
      <c r="A54" s="4"/>
      <c r="B54" s="233" t="s">
        <v>167</v>
      </c>
      <c r="C54" s="234">
        <v>2100</v>
      </c>
      <c r="D54" s="220">
        <f t="shared" si="120"/>
        <v>2520</v>
      </c>
      <c r="E54" s="220">
        <f t="shared" si="120"/>
        <v>3024</v>
      </c>
      <c r="F54" s="220">
        <f t="shared" si="120"/>
        <v>3628.7999999999997</v>
      </c>
      <c r="G54" s="220">
        <f t="shared" si="120"/>
        <v>4354.5599999999995</v>
      </c>
      <c r="H54" s="4"/>
      <c r="I54" s="4"/>
      <c r="J54" s="4"/>
      <c r="K54" s="4"/>
      <c r="L54" s="4"/>
      <c r="M54" s="4"/>
      <c r="N54" s="4"/>
      <c r="O54" s="4"/>
      <c r="P54" s="4"/>
      <c r="Q54" s="72"/>
      <c r="R54" s="4"/>
      <c r="S54" s="4"/>
      <c r="T54" s="4"/>
      <c r="U54" s="23"/>
      <c r="V54" s="4"/>
      <c r="W54" s="176" t="s">
        <v>168</v>
      </c>
      <c r="X54" s="238">
        <f t="shared" ref="X54:AI54" si="126">$C$26</f>
        <v>6</v>
      </c>
      <c r="Y54" s="238">
        <f t="shared" si="126"/>
        <v>6</v>
      </c>
      <c r="Z54" s="238">
        <f t="shared" si="126"/>
        <v>6</v>
      </c>
      <c r="AA54" s="238">
        <f t="shared" si="126"/>
        <v>6</v>
      </c>
      <c r="AB54" s="238">
        <f t="shared" si="126"/>
        <v>6</v>
      </c>
      <c r="AC54" s="238">
        <f t="shared" si="126"/>
        <v>6</v>
      </c>
      <c r="AD54" s="238">
        <f t="shared" si="126"/>
        <v>6</v>
      </c>
      <c r="AE54" s="238">
        <f t="shared" si="126"/>
        <v>6</v>
      </c>
      <c r="AF54" s="238">
        <f t="shared" si="126"/>
        <v>6</v>
      </c>
      <c r="AG54" s="238">
        <f t="shared" si="126"/>
        <v>6</v>
      </c>
      <c r="AH54" s="238">
        <f t="shared" si="126"/>
        <v>6</v>
      </c>
      <c r="AI54" s="238">
        <f t="shared" si="126"/>
        <v>6</v>
      </c>
      <c r="AJ54" s="239">
        <f>AI54</f>
        <v>6</v>
      </c>
      <c r="AK54" s="7"/>
      <c r="AL54" s="176" t="s">
        <v>168</v>
      </c>
      <c r="AM54" s="240">
        <f>D26</f>
        <v>8</v>
      </c>
      <c r="AN54" s="240">
        <f t="shared" ref="AN54:AY54" si="127">AM54</f>
        <v>8</v>
      </c>
      <c r="AO54" s="240">
        <f t="shared" si="127"/>
        <v>8</v>
      </c>
      <c r="AP54" s="240">
        <f t="shared" si="127"/>
        <v>8</v>
      </c>
      <c r="AQ54" s="240">
        <f t="shared" si="127"/>
        <v>8</v>
      </c>
      <c r="AR54" s="240">
        <f t="shared" si="127"/>
        <v>8</v>
      </c>
      <c r="AS54" s="240">
        <f t="shared" si="127"/>
        <v>8</v>
      </c>
      <c r="AT54" s="240">
        <f t="shared" si="127"/>
        <v>8</v>
      </c>
      <c r="AU54" s="240">
        <f t="shared" si="127"/>
        <v>8</v>
      </c>
      <c r="AV54" s="240">
        <f t="shared" si="127"/>
        <v>8</v>
      </c>
      <c r="AW54" s="240">
        <f t="shared" si="127"/>
        <v>8</v>
      </c>
      <c r="AX54" s="240">
        <f t="shared" si="127"/>
        <v>8</v>
      </c>
      <c r="AY54" s="239">
        <f t="shared" si="127"/>
        <v>8</v>
      </c>
      <c r="AZ54" s="7"/>
      <c r="BA54" s="176" t="s">
        <v>168</v>
      </c>
      <c r="BB54" s="241">
        <f>E26</f>
        <v>10</v>
      </c>
      <c r="BC54" s="241">
        <f t="shared" ref="BC54:BN54" si="128">BB54</f>
        <v>10</v>
      </c>
      <c r="BD54" s="241">
        <f t="shared" si="128"/>
        <v>10</v>
      </c>
      <c r="BE54" s="241">
        <f t="shared" si="128"/>
        <v>10</v>
      </c>
      <c r="BF54" s="241">
        <f t="shared" si="128"/>
        <v>10</v>
      </c>
      <c r="BG54" s="241">
        <f t="shared" si="128"/>
        <v>10</v>
      </c>
      <c r="BH54" s="241">
        <f t="shared" si="128"/>
        <v>10</v>
      </c>
      <c r="BI54" s="241">
        <f t="shared" si="128"/>
        <v>10</v>
      </c>
      <c r="BJ54" s="241">
        <f t="shared" si="128"/>
        <v>10</v>
      </c>
      <c r="BK54" s="241">
        <f t="shared" si="128"/>
        <v>10</v>
      </c>
      <c r="BL54" s="241">
        <f t="shared" si="128"/>
        <v>10</v>
      </c>
      <c r="BM54" s="241">
        <f t="shared" si="128"/>
        <v>10</v>
      </c>
      <c r="BN54" s="239">
        <f t="shared" si="128"/>
        <v>10</v>
      </c>
      <c r="BO54" s="7"/>
      <c r="BP54" s="176" t="s">
        <v>168</v>
      </c>
      <c r="BQ54" s="241">
        <f>F26</f>
        <v>12</v>
      </c>
      <c r="BR54" s="241">
        <f t="shared" ref="BR54:CC54" si="129">BQ54</f>
        <v>12</v>
      </c>
      <c r="BS54" s="241">
        <f t="shared" si="129"/>
        <v>12</v>
      </c>
      <c r="BT54" s="241">
        <f t="shared" si="129"/>
        <v>12</v>
      </c>
      <c r="BU54" s="241">
        <f t="shared" si="129"/>
        <v>12</v>
      </c>
      <c r="BV54" s="241">
        <f t="shared" si="129"/>
        <v>12</v>
      </c>
      <c r="BW54" s="241">
        <f t="shared" si="129"/>
        <v>12</v>
      </c>
      <c r="BX54" s="241">
        <f t="shared" si="129"/>
        <v>12</v>
      </c>
      <c r="BY54" s="241">
        <f t="shared" si="129"/>
        <v>12</v>
      </c>
      <c r="BZ54" s="241">
        <f t="shared" si="129"/>
        <v>12</v>
      </c>
      <c r="CA54" s="241">
        <f t="shared" si="129"/>
        <v>12</v>
      </c>
      <c r="CB54" s="241">
        <f t="shared" si="129"/>
        <v>12</v>
      </c>
      <c r="CC54" s="239">
        <f t="shared" si="129"/>
        <v>12</v>
      </c>
      <c r="CE54" s="176" t="s">
        <v>168</v>
      </c>
      <c r="CF54" s="241">
        <f>G26</f>
        <v>15</v>
      </c>
      <c r="CG54" s="241">
        <f t="shared" ref="CG54:CR54" si="130">CF54</f>
        <v>15</v>
      </c>
      <c r="CH54" s="241">
        <f t="shared" si="130"/>
        <v>15</v>
      </c>
      <c r="CI54" s="241">
        <f t="shared" si="130"/>
        <v>15</v>
      </c>
      <c r="CJ54" s="241">
        <f t="shared" si="130"/>
        <v>15</v>
      </c>
      <c r="CK54" s="241">
        <f t="shared" si="130"/>
        <v>15</v>
      </c>
      <c r="CL54" s="241">
        <f t="shared" si="130"/>
        <v>15</v>
      </c>
      <c r="CM54" s="241">
        <f t="shared" si="130"/>
        <v>15</v>
      </c>
      <c r="CN54" s="241">
        <f t="shared" si="130"/>
        <v>15</v>
      </c>
      <c r="CO54" s="241">
        <f t="shared" si="130"/>
        <v>15</v>
      </c>
      <c r="CP54" s="241">
        <f t="shared" si="130"/>
        <v>15</v>
      </c>
      <c r="CQ54" s="241">
        <f t="shared" si="130"/>
        <v>15</v>
      </c>
      <c r="CR54" s="239">
        <f t="shared" si="130"/>
        <v>15</v>
      </c>
    </row>
    <row r="55" spans="1:96" ht="18.75" customHeight="1" x14ac:dyDescent="0.25">
      <c r="A55" s="4"/>
      <c r="B55" s="233" t="s">
        <v>169</v>
      </c>
      <c r="C55" s="234">
        <v>9000</v>
      </c>
      <c r="D55" s="220">
        <f t="shared" si="120"/>
        <v>10800</v>
      </c>
      <c r="E55" s="220">
        <f t="shared" si="120"/>
        <v>12960</v>
      </c>
      <c r="F55" s="220">
        <f t="shared" si="120"/>
        <v>15552</v>
      </c>
      <c r="G55" s="220">
        <f t="shared" si="120"/>
        <v>18662.399999999998</v>
      </c>
      <c r="H55" s="4"/>
      <c r="I55" s="4"/>
      <c r="J55" s="4"/>
      <c r="K55" s="68"/>
      <c r="L55" s="68"/>
      <c r="M55" s="68"/>
      <c r="N55" s="4"/>
      <c r="O55" s="4"/>
      <c r="P55" s="4"/>
      <c r="Q55" s="73"/>
      <c r="R55" s="4"/>
      <c r="S55" s="4"/>
      <c r="T55" s="4"/>
      <c r="U55" s="23"/>
      <c r="V55" s="5"/>
      <c r="W55" s="180" t="s">
        <v>170</v>
      </c>
      <c r="X55" s="242">
        <f>1</f>
        <v>1</v>
      </c>
      <c r="Y55" s="243">
        <f t="shared" ref="Y55:AI55" si="131">X55</f>
        <v>1</v>
      </c>
      <c r="Z55" s="243">
        <f t="shared" si="131"/>
        <v>1</v>
      </c>
      <c r="AA55" s="243">
        <f t="shared" si="131"/>
        <v>1</v>
      </c>
      <c r="AB55" s="243">
        <f t="shared" si="131"/>
        <v>1</v>
      </c>
      <c r="AC55" s="243">
        <f t="shared" si="131"/>
        <v>1</v>
      </c>
      <c r="AD55" s="243">
        <f t="shared" si="131"/>
        <v>1</v>
      </c>
      <c r="AE55" s="243">
        <f t="shared" si="131"/>
        <v>1</v>
      </c>
      <c r="AF55" s="243">
        <f t="shared" si="131"/>
        <v>1</v>
      </c>
      <c r="AG55" s="243">
        <f t="shared" si="131"/>
        <v>1</v>
      </c>
      <c r="AH55" s="243">
        <f t="shared" si="131"/>
        <v>1</v>
      </c>
      <c r="AI55" s="243">
        <f t="shared" si="131"/>
        <v>1</v>
      </c>
      <c r="AJ55" s="244">
        <v>1</v>
      </c>
      <c r="AK55" s="7"/>
      <c r="AL55" s="180" t="s">
        <v>170</v>
      </c>
      <c r="AM55" s="243">
        <f>1+C40</f>
        <v>1.03</v>
      </c>
      <c r="AN55" s="243">
        <f t="shared" ref="AN55:AY55" si="132">AM55</f>
        <v>1.03</v>
      </c>
      <c r="AO55" s="243">
        <f t="shared" si="132"/>
        <v>1.03</v>
      </c>
      <c r="AP55" s="243">
        <f t="shared" si="132"/>
        <v>1.03</v>
      </c>
      <c r="AQ55" s="243">
        <f t="shared" si="132"/>
        <v>1.03</v>
      </c>
      <c r="AR55" s="243">
        <f t="shared" si="132"/>
        <v>1.03</v>
      </c>
      <c r="AS55" s="243">
        <f t="shared" si="132"/>
        <v>1.03</v>
      </c>
      <c r="AT55" s="243">
        <f t="shared" si="132"/>
        <v>1.03</v>
      </c>
      <c r="AU55" s="243">
        <f t="shared" si="132"/>
        <v>1.03</v>
      </c>
      <c r="AV55" s="243">
        <f t="shared" si="132"/>
        <v>1.03</v>
      </c>
      <c r="AW55" s="243">
        <f t="shared" si="132"/>
        <v>1.03</v>
      </c>
      <c r="AX55" s="243">
        <f t="shared" si="132"/>
        <v>1.03</v>
      </c>
      <c r="AY55" s="244">
        <f t="shared" si="132"/>
        <v>1.03</v>
      </c>
      <c r="AZ55" s="7"/>
      <c r="BA55" s="180" t="s">
        <v>170</v>
      </c>
      <c r="BB55" s="245">
        <f>AX55+C40</f>
        <v>1.06</v>
      </c>
      <c r="BC55" s="245">
        <f t="shared" ref="BC55:BN55" si="133">BB55</f>
        <v>1.06</v>
      </c>
      <c r="BD55" s="245">
        <f t="shared" si="133"/>
        <v>1.06</v>
      </c>
      <c r="BE55" s="245">
        <f t="shared" si="133"/>
        <v>1.06</v>
      </c>
      <c r="BF55" s="245">
        <f t="shared" si="133"/>
        <v>1.06</v>
      </c>
      <c r="BG55" s="245">
        <f t="shared" si="133"/>
        <v>1.06</v>
      </c>
      <c r="BH55" s="245">
        <f t="shared" si="133"/>
        <v>1.06</v>
      </c>
      <c r="BI55" s="245">
        <f t="shared" si="133"/>
        <v>1.06</v>
      </c>
      <c r="BJ55" s="245">
        <f t="shared" si="133"/>
        <v>1.06</v>
      </c>
      <c r="BK55" s="245">
        <f t="shared" si="133"/>
        <v>1.06</v>
      </c>
      <c r="BL55" s="245">
        <f t="shared" si="133"/>
        <v>1.06</v>
      </c>
      <c r="BM55" s="245">
        <f t="shared" si="133"/>
        <v>1.06</v>
      </c>
      <c r="BN55" s="244">
        <f t="shared" si="133"/>
        <v>1.06</v>
      </c>
      <c r="BO55" s="7"/>
      <c r="BP55" s="180" t="s">
        <v>170</v>
      </c>
      <c r="BQ55" s="245">
        <f>BM55+C40</f>
        <v>1.0900000000000001</v>
      </c>
      <c r="BR55" s="245">
        <f t="shared" ref="BR55:CC55" si="134">BQ55</f>
        <v>1.0900000000000001</v>
      </c>
      <c r="BS55" s="245">
        <f t="shared" si="134"/>
        <v>1.0900000000000001</v>
      </c>
      <c r="BT55" s="245">
        <f t="shared" si="134"/>
        <v>1.0900000000000001</v>
      </c>
      <c r="BU55" s="245">
        <f t="shared" si="134"/>
        <v>1.0900000000000001</v>
      </c>
      <c r="BV55" s="245">
        <f t="shared" si="134"/>
        <v>1.0900000000000001</v>
      </c>
      <c r="BW55" s="245">
        <f t="shared" si="134"/>
        <v>1.0900000000000001</v>
      </c>
      <c r="BX55" s="245">
        <f t="shared" si="134"/>
        <v>1.0900000000000001</v>
      </c>
      <c r="BY55" s="245">
        <f t="shared" si="134"/>
        <v>1.0900000000000001</v>
      </c>
      <c r="BZ55" s="245">
        <f t="shared" si="134"/>
        <v>1.0900000000000001</v>
      </c>
      <c r="CA55" s="245">
        <f t="shared" si="134"/>
        <v>1.0900000000000001</v>
      </c>
      <c r="CB55" s="245">
        <f t="shared" si="134"/>
        <v>1.0900000000000001</v>
      </c>
      <c r="CC55" s="244">
        <f t="shared" si="134"/>
        <v>1.0900000000000001</v>
      </c>
      <c r="CE55" s="180" t="s">
        <v>170</v>
      </c>
      <c r="CF55" s="246">
        <f>CB55+C40</f>
        <v>1.1200000000000001</v>
      </c>
      <c r="CG55" s="246">
        <f t="shared" ref="CG55:CR55" si="135">CF55</f>
        <v>1.1200000000000001</v>
      </c>
      <c r="CH55" s="246">
        <f t="shared" si="135"/>
        <v>1.1200000000000001</v>
      </c>
      <c r="CI55" s="246">
        <f t="shared" si="135"/>
        <v>1.1200000000000001</v>
      </c>
      <c r="CJ55" s="246">
        <f t="shared" si="135"/>
        <v>1.1200000000000001</v>
      </c>
      <c r="CK55" s="246">
        <f t="shared" si="135"/>
        <v>1.1200000000000001</v>
      </c>
      <c r="CL55" s="246">
        <f t="shared" si="135"/>
        <v>1.1200000000000001</v>
      </c>
      <c r="CM55" s="246">
        <f t="shared" si="135"/>
        <v>1.1200000000000001</v>
      </c>
      <c r="CN55" s="246">
        <f t="shared" si="135"/>
        <v>1.1200000000000001</v>
      </c>
      <c r="CO55" s="246">
        <f t="shared" si="135"/>
        <v>1.1200000000000001</v>
      </c>
      <c r="CP55" s="246">
        <f t="shared" si="135"/>
        <v>1.1200000000000001</v>
      </c>
      <c r="CQ55" s="246">
        <f t="shared" si="135"/>
        <v>1.1200000000000001</v>
      </c>
      <c r="CR55" s="244">
        <f t="shared" si="135"/>
        <v>1.1200000000000001</v>
      </c>
    </row>
    <row r="56" spans="1:96" ht="18.75" customHeight="1" thickBot="1" x14ac:dyDescent="0.3">
      <c r="A56" s="4"/>
      <c r="B56" s="233" t="s">
        <v>171</v>
      </c>
      <c r="C56" s="234">
        <v>15000</v>
      </c>
      <c r="D56" s="220">
        <f t="shared" si="120"/>
        <v>18000</v>
      </c>
      <c r="E56" s="220">
        <f t="shared" si="120"/>
        <v>21600</v>
      </c>
      <c r="F56" s="220">
        <f t="shared" si="120"/>
        <v>25920</v>
      </c>
      <c r="G56" s="220">
        <f t="shared" si="120"/>
        <v>31104</v>
      </c>
      <c r="H56" s="4"/>
      <c r="I56" s="4"/>
      <c r="J56" s="4"/>
      <c r="K56" s="72"/>
      <c r="L56" s="72"/>
      <c r="M56" s="72"/>
      <c r="N56" s="68"/>
      <c r="O56" s="68"/>
      <c r="P56" s="43"/>
      <c r="Q56" s="73"/>
      <c r="R56" s="69"/>
      <c r="S56" s="69"/>
      <c r="T56" s="4"/>
      <c r="U56" s="23"/>
      <c r="W56" s="4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5"/>
      <c r="AK56" s="7"/>
      <c r="AL56" s="4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5"/>
      <c r="AZ56" s="7"/>
      <c r="BA56" s="4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5"/>
      <c r="BO56" s="7"/>
      <c r="BP56" s="4"/>
      <c r="BQ56" s="57"/>
      <c r="BR56" s="57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5"/>
      <c r="CE56" s="4"/>
      <c r="CF56" s="57"/>
      <c r="CG56" s="57"/>
      <c r="CH56" s="57"/>
      <c r="CI56" s="57"/>
      <c r="CJ56" s="57"/>
      <c r="CK56" s="57"/>
      <c r="CL56" s="57"/>
      <c r="CM56" s="57"/>
      <c r="CN56" s="57"/>
      <c r="CO56" s="57"/>
      <c r="CP56" s="57"/>
      <c r="CQ56" s="57"/>
      <c r="CR56" s="55"/>
    </row>
    <row r="57" spans="1:96" ht="18.75" customHeight="1" thickBot="1" x14ac:dyDescent="0.3">
      <c r="A57" s="4"/>
      <c r="B57" s="233" t="s">
        <v>172</v>
      </c>
      <c r="C57" s="234">
        <v>6000</v>
      </c>
      <c r="D57" s="220">
        <f t="shared" si="120"/>
        <v>7200</v>
      </c>
      <c r="E57" s="220">
        <f t="shared" si="120"/>
        <v>8640</v>
      </c>
      <c r="F57" s="220">
        <f t="shared" si="120"/>
        <v>10368</v>
      </c>
      <c r="G57" s="220">
        <f t="shared" si="120"/>
        <v>12441.6</v>
      </c>
      <c r="H57" s="4"/>
      <c r="I57" s="4"/>
      <c r="J57" s="4"/>
      <c r="K57" s="73"/>
      <c r="L57" s="73"/>
      <c r="M57" s="73"/>
      <c r="N57" s="72"/>
      <c r="O57" s="72"/>
      <c r="P57" s="43"/>
      <c r="Q57" s="73"/>
      <c r="R57" s="69"/>
      <c r="S57" s="69"/>
      <c r="T57" s="4"/>
      <c r="U57" s="23"/>
      <c r="V57" s="175" t="s">
        <v>155</v>
      </c>
      <c r="W57" s="176" t="s">
        <v>173</v>
      </c>
      <c r="X57" s="178" t="s">
        <v>77</v>
      </c>
      <c r="Y57" s="178" t="s">
        <v>78</v>
      </c>
      <c r="Z57" s="178" t="s">
        <v>79</v>
      </c>
      <c r="AA57" s="178" t="s">
        <v>80</v>
      </c>
      <c r="AB57" s="178" t="s">
        <v>81</v>
      </c>
      <c r="AC57" s="178" t="s">
        <v>82</v>
      </c>
      <c r="AD57" s="178" t="s">
        <v>83</v>
      </c>
      <c r="AE57" s="178" t="s">
        <v>84</v>
      </c>
      <c r="AF57" s="178" t="s">
        <v>85</v>
      </c>
      <c r="AG57" s="178" t="s">
        <v>86</v>
      </c>
      <c r="AH57" s="178" t="s">
        <v>87</v>
      </c>
      <c r="AI57" s="178" t="s">
        <v>88</v>
      </c>
      <c r="AJ57" s="179">
        <v>2026</v>
      </c>
      <c r="AK57" s="7"/>
      <c r="AL57" s="176" t="s">
        <v>173</v>
      </c>
      <c r="AM57" s="178" t="s">
        <v>77</v>
      </c>
      <c r="AN57" s="178" t="s">
        <v>78</v>
      </c>
      <c r="AO57" s="178" t="s">
        <v>79</v>
      </c>
      <c r="AP57" s="178" t="s">
        <v>80</v>
      </c>
      <c r="AQ57" s="178" t="s">
        <v>81</v>
      </c>
      <c r="AR57" s="178" t="s">
        <v>82</v>
      </c>
      <c r="AS57" s="178" t="s">
        <v>83</v>
      </c>
      <c r="AT57" s="178" t="s">
        <v>84</v>
      </c>
      <c r="AU57" s="178" t="s">
        <v>85</v>
      </c>
      <c r="AV57" s="178" t="s">
        <v>86</v>
      </c>
      <c r="AW57" s="178" t="s">
        <v>87</v>
      </c>
      <c r="AX57" s="178" t="s">
        <v>88</v>
      </c>
      <c r="AY57" s="179">
        <v>2027</v>
      </c>
      <c r="AZ57" s="7"/>
      <c r="BA57" s="176" t="s">
        <v>173</v>
      </c>
      <c r="BB57" s="178" t="s">
        <v>77</v>
      </c>
      <c r="BC57" s="178" t="s">
        <v>78</v>
      </c>
      <c r="BD57" s="178" t="s">
        <v>79</v>
      </c>
      <c r="BE57" s="178" t="s">
        <v>80</v>
      </c>
      <c r="BF57" s="178" t="s">
        <v>81</v>
      </c>
      <c r="BG57" s="178" t="s">
        <v>82</v>
      </c>
      <c r="BH57" s="178" t="s">
        <v>83</v>
      </c>
      <c r="BI57" s="178" t="s">
        <v>84</v>
      </c>
      <c r="BJ57" s="178" t="s">
        <v>85</v>
      </c>
      <c r="BK57" s="178" t="s">
        <v>86</v>
      </c>
      <c r="BL57" s="178" t="s">
        <v>87</v>
      </c>
      <c r="BM57" s="178" t="s">
        <v>88</v>
      </c>
      <c r="BN57" s="179">
        <v>2028</v>
      </c>
      <c r="BO57" s="7"/>
      <c r="BP57" s="176" t="s">
        <v>173</v>
      </c>
      <c r="BQ57" s="178" t="s">
        <v>77</v>
      </c>
      <c r="BR57" s="178" t="s">
        <v>78</v>
      </c>
      <c r="BS57" s="178" t="s">
        <v>79</v>
      </c>
      <c r="BT57" s="178" t="s">
        <v>80</v>
      </c>
      <c r="BU57" s="178" t="s">
        <v>81</v>
      </c>
      <c r="BV57" s="178" t="s">
        <v>82</v>
      </c>
      <c r="BW57" s="178" t="s">
        <v>83</v>
      </c>
      <c r="BX57" s="178" t="s">
        <v>84</v>
      </c>
      <c r="BY57" s="178" t="s">
        <v>85</v>
      </c>
      <c r="BZ57" s="178" t="s">
        <v>86</v>
      </c>
      <c r="CA57" s="178" t="s">
        <v>87</v>
      </c>
      <c r="CB57" s="178" t="s">
        <v>88</v>
      </c>
      <c r="CC57" s="179">
        <v>2029</v>
      </c>
      <c r="CE57" s="176" t="s">
        <v>173</v>
      </c>
      <c r="CF57" s="178" t="s">
        <v>77</v>
      </c>
      <c r="CG57" s="178" t="s">
        <v>78</v>
      </c>
      <c r="CH57" s="178" t="s">
        <v>79</v>
      </c>
      <c r="CI57" s="178" t="s">
        <v>80</v>
      </c>
      <c r="CJ57" s="178" t="s">
        <v>81</v>
      </c>
      <c r="CK57" s="178" t="s">
        <v>82</v>
      </c>
      <c r="CL57" s="178" t="s">
        <v>83</v>
      </c>
      <c r="CM57" s="178" t="s">
        <v>84</v>
      </c>
      <c r="CN57" s="178" t="s">
        <v>85</v>
      </c>
      <c r="CO57" s="178" t="s">
        <v>86</v>
      </c>
      <c r="CP57" s="178" t="s">
        <v>87</v>
      </c>
      <c r="CQ57" s="178" t="s">
        <v>88</v>
      </c>
      <c r="CR57" s="179">
        <v>2030</v>
      </c>
    </row>
    <row r="58" spans="1:96" ht="18.75" customHeight="1" x14ac:dyDescent="0.25">
      <c r="A58" s="4"/>
      <c r="B58" s="230" t="s">
        <v>174</v>
      </c>
      <c r="C58" s="231">
        <f>SUM(C59)</f>
        <v>5000</v>
      </c>
      <c r="D58" s="232">
        <f>SUM(D59)</f>
        <v>6000</v>
      </c>
      <c r="E58" s="232">
        <f>SUM(E59)</f>
        <v>7200</v>
      </c>
      <c r="F58" s="232">
        <f>SUM(F59)</f>
        <v>8640</v>
      </c>
      <c r="G58" s="232">
        <f>SUM(G59)</f>
        <v>10368</v>
      </c>
      <c r="H58" s="4"/>
      <c r="I58" s="4"/>
      <c r="J58" s="4"/>
      <c r="K58" s="73"/>
      <c r="L58" s="73"/>
      <c r="M58" s="73"/>
      <c r="N58" s="73"/>
      <c r="O58" s="73"/>
      <c r="P58" s="67"/>
      <c r="Q58" s="73"/>
      <c r="R58" s="67"/>
      <c r="S58" s="67"/>
      <c r="T58" s="4"/>
      <c r="U58" s="23"/>
      <c r="V58" s="5"/>
      <c r="W58" s="53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129"/>
      <c r="AK58" s="7"/>
      <c r="AL58" s="53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35"/>
      <c r="AZ58" s="7"/>
      <c r="BA58" s="53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35"/>
      <c r="BO58" s="7"/>
      <c r="BP58" s="53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35"/>
      <c r="CE58" s="53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35"/>
    </row>
    <row r="59" spans="1:96" ht="18.75" customHeight="1" x14ac:dyDescent="0.25">
      <c r="A59" s="4"/>
      <c r="B59" s="233" t="s">
        <v>175</v>
      </c>
      <c r="C59" s="234">
        <v>5000</v>
      </c>
      <c r="D59" s="220">
        <f>C59*(1+$C$74)</f>
        <v>6000</v>
      </c>
      <c r="E59" s="220">
        <f>D59*(1+$C$74)</f>
        <v>7200</v>
      </c>
      <c r="F59" s="220">
        <f>E59*(1+$C$74)</f>
        <v>8640</v>
      </c>
      <c r="G59" s="220">
        <f>F59*(1+$C$74)</f>
        <v>10368</v>
      </c>
      <c r="H59" s="4"/>
      <c r="I59" s="4"/>
      <c r="J59" s="4"/>
      <c r="K59" s="73"/>
      <c r="L59" s="73"/>
      <c r="M59" s="73"/>
      <c r="N59" s="73"/>
      <c r="O59" s="73"/>
      <c r="P59" s="67"/>
      <c r="Q59" s="73"/>
      <c r="R59" s="67"/>
      <c r="S59" s="67"/>
      <c r="T59" s="4"/>
      <c r="U59" s="23"/>
      <c r="V59" s="5"/>
      <c r="W59" s="247" t="s">
        <v>159</v>
      </c>
      <c r="X59" s="248">
        <f t="shared" ref="X59:AI59" si="136">$AJ$59/12</f>
        <v>117.2517797464409</v>
      </c>
      <c r="Y59" s="248">
        <f t="shared" si="136"/>
        <v>117.2517797464409</v>
      </c>
      <c r="Z59" s="248">
        <f t="shared" si="136"/>
        <v>117.2517797464409</v>
      </c>
      <c r="AA59" s="248">
        <f t="shared" si="136"/>
        <v>117.2517797464409</v>
      </c>
      <c r="AB59" s="248">
        <f t="shared" si="136"/>
        <v>117.2517797464409</v>
      </c>
      <c r="AC59" s="248">
        <f t="shared" si="136"/>
        <v>117.2517797464409</v>
      </c>
      <c r="AD59" s="248">
        <f t="shared" si="136"/>
        <v>117.2517797464409</v>
      </c>
      <c r="AE59" s="248">
        <f t="shared" si="136"/>
        <v>117.2517797464409</v>
      </c>
      <c r="AF59" s="248">
        <f t="shared" si="136"/>
        <v>117.2517797464409</v>
      </c>
      <c r="AG59" s="248">
        <f t="shared" si="136"/>
        <v>117.2517797464409</v>
      </c>
      <c r="AH59" s="248">
        <f t="shared" si="136"/>
        <v>117.2517797464409</v>
      </c>
      <c r="AI59" s="248">
        <f t="shared" si="136"/>
        <v>117.2517797464409</v>
      </c>
      <c r="AJ59" s="249">
        <f>C47</f>
        <v>1407.0213569572909</v>
      </c>
      <c r="AK59" s="7"/>
      <c r="AL59" s="247" t="s">
        <v>159</v>
      </c>
      <c r="AM59" s="248">
        <f t="shared" ref="AM59:AX59" si="137">$AY$59/12</f>
        <v>382.82406399379533</v>
      </c>
      <c r="AN59" s="248">
        <f t="shared" si="137"/>
        <v>382.82406399379533</v>
      </c>
      <c r="AO59" s="248">
        <f t="shared" si="137"/>
        <v>382.82406399379533</v>
      </c>
      <c r="AP59" s="248">
        <f t="shared" si="137"/>
        <v>382.82406399379533</v>
      </c>
      <c r="AQ59" s="248">
        <f t="shared" si="137"/>
        <v>382.82406399379533</v>
      </c>
      <c r="AR59" s="248">
        <f t="shared" si="137"/>
        <v>382.82406399379533</v>
      </c>
      <c r="AS59" s="248">
        <f t="shared" si="137"/>
        <v>382.82406399379533</v>
      </c>
      <c r="AT59" s="248">
        <f t="shared" si="137"/>
        <v>382.82406399379533</v>
      </c>
      <c r="AU59" s="248">
        <f t="shared" si="137"/>
        <v>382.82406399379533</v>
      </c>
      <c r="AV59" s="248">
        <f t="shared" si="137"/>
        <v>382.82406399379533</v>
      </c>
      <c r="AW59" s="248">
        <f t="shared" si="137"/>
        <v>382.82406399379533</v>
      </c>
      <c r="AX59" s="248">
        <f t="shared" si="137"/>
        <v>382.82406399379533</v>
      </c>
      <c r="AY59" s="249">
        <f>D47</f>
        <v>4593.888767925544</v>
      </c>
      <c r="AZ59" s="7"/>
      <c r="BA59" s="247" t="s">
        <v>159</v>
      </c>
      <c r="BB59" s="248">
        <f t="shared" ref="BB59:BM59" si="138">$BN$59/12</f>
        <v>770.71602738913282</v>
      </c>
      <c r="BC59" s="248">
        <f t="shared" si="138"/>
        <v>770.71602738913282</v>
      </c>
      <c r="BD59" s="248">
        <f t="shared" si="138"/>
        <v>770.71602738913282</v>
      </c>
      <c r="BE59" s="248">
        <f t="shared" si="138"/>
        <v>770.71602738913282</v>
      </c>
      <c r="BF59" s="248">
        <f t="shared" si="138"/>
        <v>770.71602738913282</v>
      </c>
      <c r="BG59" s="248">
        <f t="shared" si="138"/>
        <v>770.71602738913282</v>
      </c>
      <c r="BH59" s="248">
        <f t="shared" si="138"/>
        <v>770.71602738913282</v>
      </c>
      <c r="BI59" s="248">
        <f t="shared" si="138"/>
        <v>770.71602738913282</v>
      </c>
      <c r="BJ59" s="248">
        <f t="shared" si="138"/>
        <v>770.71602738913282</v>
      </c>
      <c r="BK59" s="248">
        <f t="shared" si="138"/>
        <v>770.71602738913282</v>
      </c>
      <c r="BL59" s="248">
        <f t="shared" si="138"/>
        <v>770.71602738913282</v>
      </c>
      <c r="BM59" s="248">
        <f t="shared" si="138"/>
        <v>770.71602738913282</v>
      </c>
      <c r="BN59" s="249">
        <f>E47</f>
        <v>9248.5923286695943</v>
      </c>
      <c r="BO59" s="7"/>
      <c r="BP59" s="247" t="s">
        <v>159</v>
      </c>
      <c r="BQ59" s="248">
        <f t="shared" ref="BQ59:CB59" si="139">$CC$59/12</f>
        <v>1371.0331892856786</v>
      </c>
      <c r="BR59" s="248">
        <f t="shared" si="139"/>
        <v>1371.0331892856786</v>
      </c>
      <c r="BS59" s="248">
        <f t="shared" si="139"/>
        <v>1371.0331892856786</v>
      </c>
      <c r="BT59" s="248">
        <f t="shared" si="139"/>
        <v>1371.0331892856786</v>
      </c>
      <c r="BU59" s="248">
        <f t="shared" si="139"/>
        <v>1371.0331892856786</v>
      </c>
      <c r="BV59" s="248">
        <f t="shared" si="139"/>
        <v>1371.0331892856786</v>
      </c>
      <c r="BW59" s="248">
        <f t="shared" si="139"/>
        <v>1371.0331892856786</v>
      </c>
      <c r="BX59" s="248">
        <f t="shared" si="139"/>
        <v>1371.0331892856786</v>
      </c>
      <c r="BY59" s="248">
        <f t="shared" si="139"/>
        <v>1371.0331892856786</v>
      </c>
      <c r="BZ59" s="248">
        <f t="shared" si="139"/>
        <v>1371.0331892856786</v>
      </c>
      <c r="CA59" s="248">
        <f t="shared" si="139"/>
        <v>1371.0331892856786</v>
      </c>
      <c r="CB59" s="248">
        <f t="shared" si="139"/>
        <v>1371.0331892856786</v>
      </c>
      <c r="CC59" s="249">
        <f>F47</f>
        <v>16452.398271428145</v>
      </c>
      <c r="CE59" s="247" t="s">
        <v>159</v>
      </c>
      <c r="CF59" s="248">
        <f t="shared" ref="CF59:CQ59" si="140">$CR$59/12</f>
        <v>2475.1895053745052</v>
      </c>
      <c r="CG59" s="248">
        <f t="shared" si="140"/>
        <v>2475.1895053745052</v>
      </c>
      <c r="CH59" s="248">
        <f t="shared" si="140"/>
        <v>2475.1895053745052</v>
      </c>
      <c r="CI59" s="248">
        <f t="shared" si="140"/>
        <v>2475.1895053745052</v>
      </c>
      <c r="CJ59" s="248">
        <f t="shared" si="140"/>
        <v>2475.1895053745052</v>
      </c>
      <c r="CK59" s="248">
        <f t="shared" si="140"/>
        <v>2475.1895053745052</v>
      </c>
      <c r="CL59" s="248">
        <f t="shared" si="140"/>
        <v>2475.1895053745052</v>
      </c>
      <c r="CM59" s="248">
        <f t="shared" si="140"/>
        <v>2475.1895053745052</v>
      </c>
      <c r="CN59" s="248">
        <f t="shared" si="140"/>
        <v>2475.1895053745052</v>
      </c>
      <c r="CO59" s="248">
        <f t="shared" si="140"/>
        <v>2475.1895053745052</v>
      </c>
      <c r="CP59" s="248">
        <f t="shared" si="140"/>
        <v>2475.1895053745052</v>
      </c>
      <c r="CQ59" s="248">
        <f t="shared" si="140"/>
        <v>2475.1895053745052</v>
      </c>
      <c r="CR59" s="249">
        <f>G47</f>
        <v>29702.274064494064</v>
      </c>
    </row>
    <row r="60" spans="1:96" ht="18.75" customHeight="1" x14ac:dyDescent="0.25">
      <c r="A60" s="4"/>
      <c r="B60" s="230" t="s">
        <v>176</v>
      </c>
      <c r="C60" s="231">
        <f>SUM(C61:C62)</f>
        <v>180000</v>
      </c>
      <c r="D60" s="232">
        <f>SUM(D61:D62)</f>
        <v>216000</v>
      </c>
      <c r="E60" s="232">
        <f>SUM(E61:E62)</f>
        <v>259200</v>
      </c>
      <c r="F60" s="232">
        <f>SUM(F61:F62)</f>
        <v>311040</v>
      </c>
      <c r="G60" s="232">
        <f>SUM(G61:G62)</f>
        <v>373248</v>
      </c>
      <c r="H60" s="4"/>
      <c r="I60" s="4"/>
      <c r="J60" s="4"/>
      <c r="K60" s="73"/>
      <c r="L60" s="73"/>
      <c r="M60" s="73"/>
      <c r="N60" s="73"/>
      <c r="O60" s="73"/>
      <c r="P60" s="67"/>
      <c r="Q60" s="73"/>
      <c r="R60" s="67"/>
      <c r="S60" s="67"/>
      <c r="T60" s="4"/>
      <c r="U60" s="23"/>
      <c r="V60" s="5"/>
      <c r="W60" s="216" t="s">
        <v>160</v>
      </c>
      <c r="X60" s="250">
        <f t="shared" ref="X60:AI60" si="141">$AJ$60/12</f>
        <v>78.263333333333335</v>
      </c>
      <c r="Y60" s="250">
        <f t="shared" si="141"/>
        <v>78.263333333333335</v>
      </c>
      <c r="Z60" s="250">
        <f t="shared" si="141"/>
        <v>78.263333333333335</v>
      </c>
      <c r="AA60" s="250">
        <f t="shared" si="141"/>
        <v>78.263333333333335</v>
      </c>
      <c r="AB60" s="250">
        <f t="shared" si="141"/>
        <v>78.263333333333335</v>
      </c>
      <c r="AC60" s="250">
        <f t="shared" si="141"/>
        <v>78.263333333333335</v>
      </c>
      <c r="AD60" s="250">
        <f t="shared" si="141"/>
        <v>78.263333333333335</v>
      </c>
      <c r="AE60" s="250">
        <f t="shared" si="141"/>
        <v>78.263333333333335</v>
      </c>
      <c r="AF60" s="250">
        <f t="shared" si="141"/>
        <v>78.263333333333335</v>
      </c>
      <c r="AG60" s="250">
        <f t="shared" si="141"/>
        <v>78.263333333333335</v>
      </c>
      <c r="AH60" s="250">
        <f t="shared" si="141"/>
        <v>78.263333333333335</v>
      </c>
      <c r="AI60" s="250">
        <f t="shared" si="141"/>
        <v>78.263333333333335</v>
      </c>
      <c r="AJ60" s="249">
        <f>C48</f>
        <v>939.16000000000008</v>
      </c>
      <c r="AK60" s="7"/>
      <c r="AL60" s="216" t="s">
        <v>160</v>
      </c>
      <c r="AM60" s="250">
        <f t="shared" ref="AM60:AX60" si="142">$AY$60/12</f>
        <v>93.915999999999997</v>
      </c>
      <c r="AN60" s="250">
        <f t="shared" si="142"/>
        <v>93.915999999999997</v>
      </c>
      <c r="AO60" s="250">
        <f t="shared" si="142"/>
        <v>93.915999999999997</v>
      </c>
      <c r="AP60" s="250">
        <f t="shared" si="142"/>
        <v>93.915999999999997</v>
      </c>
      <c r="AQ60" s="250">
        <f t="shared" si="142"/>
        <v>93.915999999999997</v>
      </c>
      <c r="AR60" s="250">
        <f t="shared" si="142"/>
        <v>93.915999999999997</v>
      </c>
      <c r="AS60" s="250">
        <f t="shared" si="142"/>
        <v>93.915999999999997</v>
      </c>
      <c r="AT60" s="250">
        <f t="shared" si="142"/>
        <v>93.915999999999997</v>
      </c>
      <c r="AU60" s="250">
        <f t="shared" si="142"/>
        <v>93.915999999999997</v>
      </c>
      <c r="AV60" s="250">
        <f t="shared" si="142"/>
        <v>93.915999999999997</v>
      </c>
      <c r="AW60" s="250">
        <f t="shared" si="142"/>
        <v>93.915999999999997</v>
      </c>
      <c r="AX60" s="250">
        <f t="shared" si="142"/>
        <v>93.915999999999997</v>
      </c>
      <c r="AY60" s="249">
        <f>D48</f>
        <v>1126.992</v>
      </c>
      <c r="AZ60" s="7"/>
      <c r="BA60" s="216" t="s">
        <v>160</v>
      </c>
      <c r="BB60" s="250">
        <f t="shared" ref="BB60:BM60" si="143">$BN$60/12</f>
        <v>112.6992</v>
      </c>
      <c r="BC60" s="250">
        <f t="shared" si="143"/>
        <v>112.6992</v>
      </c>
      <c r="BD60" s="250">
        <f t="shared" si="143"/>
        <v>112.6992</v>
      </c>
      <c r="BE60" s="250">
        <f t="shared" si="143"/>
        <v>112.6992</v>
      </c>
      <c r="BF60" s="250">
        <f t="shared" si="143"/>
        <v>112.6992</v>
      </c>
      <c r="BG60" s="250">
        <f t="shared" si="143"/>
        <v>112.6992</v>
      </c>
      <c r="BH60" s="250">
        <f t="shared" si="143"/>
        <v>112.6992</v>
      </c>
      <c r="BI60" s="250">
        <f t="shared" si="143"/>
        <v>112.6992</v>
      </c>
      <c r="BJ60" s="250">
        <f t="shared" si="143"/>
        <v>112.6992</v>
      </c>
      <c r="BK60" s="250">
        <f t="shared" si="143"/>
        <v>112.6992</v>
      </c>
      <c r="BL60" s="250">
        <f t="shared" si="143"/>
        <v>112.6992</v>
      </c>
      <c r="BM60" s="250">
        <f t="shared" si="143"/>
        <v>112.6992</v>
      </c>
      <c r="BN60" s="249">
        <f>E48</f>
        <v>1352.3904</v>
      </c>
      <c r="BO60" s="7"/>
      <c r="BP60" s="216" t="s">
        <v>160</v>
      </c>
      <c r="BQ60" s="250">
        <f t="shared" ref="BQ60:CB60" si="144">$CC$60/12</f>
        <v>135.23903999999999</v>
      </c>
      <c r="BR60" s="250">
        <f t="shared" si="144"/>
        <v>135.23903999999999</v>
      </c>
      <c r="BS60" s="250">
        <f t="shared" si="144"/>
        <v>135.23903999999999</v>
      </c>
      <c r="BT60" s="250">
        <f t="shared" si="144"/>
        <v>135.23903999999999</v>
      </c>
      <c r="BU60" s="250">
        <f t="shared" si="144"/>
        <v>135.23903999999999</v>
      </c>
      <c r="BV60" s="250">
        <f t="shared" si="144"/>
        <v>135.23903999999999</v>
      </c>
      <c r="BW60" s="250">
        <f t="shared" si="144"/>
        <v>135.23903999999999</v>
      </c>
      <c r="BX60" s="250">
        <f t="shared" si="144"/>
        <v>135.23903999999999</v>
      </c>
      <c r="BY60" s="250">
        <f t="shared" si="144"/>
        <v>135.23903999999999</v>
      </c>
      <c r="BZ60" s="250">
        <f t="shared" si="144"/>
        <v>135.23903999999999</v>
      </c>
      <c r="CA60" s="250">
        <f t="shared" si="144"/>
        <v>135.23903999999999</v>
      </c>
      <c r="CB60" s="250">
        <f t="shared" si="144"/>
        <v>135.23903999999999</v>
      </c>
      <c r="CC60" s="249">
        <f>F48</f>
        <v>1622.8684799999999</v>
      </c>
      <c r="CE60" s="216" t="s">
        <v>160</v>
      </c>
      <c r="CF60" s="250">
        <f t="shared" ref="CF60:CQ60" si="145">$CR$60/12</f>
        <v>162.28684799999999</v>
      </c>
      <c r="CG60" s="250">
        <f t="shared" si="145"/>
        <v>162.28684799999999</v>
      </c>
      <c r="CH60" s="250">
        <f t="shared" si="145"/>
        <v>162.28684799999999</v>
      </c>
      <c r="CI60" s="250">
        <f t="shared" si="145"/>
        <v>162.28684799999999</v>
      </c>
      <c r="CJ60" s="250">
        <f t="shared" si="145"/>
        <v>162.28684799999999</v>
      </c>
      <c r="CK60" s="250">
        <f t="shared" si="145"/>
        <v>162.28684799999999</v>
      </c>
      <c r="CL60" s="250">
        <f t="shared" si="145"/>
        <v>162.28684799999999</v>
      </c>
      <c r="CM60" s="250">
        <f t="shared" si="145"/>
        <v>162.28684799999999</v>
      </c>
      <c r="CN60" s="250">
        <f t="shared" si="145"/>
        <v>162.28684799999999</v>
      </c>
      <c r="CO60" s="250">
        <f t="shared" si="145"/>
        <v>162.28684799999999</v>
      </c>
      <c r="CP60" s="250">
        <f t="shared" si="145"/>
        <v>162.28684799999999</v>
      </c>
      <c r="CQ60" s="250">
        <f t="shared" si="145"/>
        <v>162.28684799999999</v>
      </c>
      <c r="CR60" s="249">
        <f>G48</f>
        <v>1947.4421759999998</v>
      </c>
    </row>
    <row r="61" spans="1:96" ht="18.75" customHeight="1" x14ac:dyDescent="0.25">
      <c r="A61" s="4"/>
      <c r="B61" s="233" t="s">
        <v>177</v>
      </c>
      <c r="C61" s="234">
        <v>120000</v>
      </c>
      <c r="D61" s="220">
        <f t="shared" ref="D61:G62" si="146">C61*(1+$C$74)</f>
        <v>144000</v>
      </c>
      <c r="E61" s="220">
        <f t="shared" si="146"/>
        <v>172800</v>
      </c>
      <c r="F61" s="220">
        <f t="shared" si="146"/>
        <v>207360</v>
      </c>
      <c r="G61" s="220">
        <f t="shared" si="146"/>
        <v>248832</v>
      </c>
      <c r="H61" s="4"/>
      <c r="I61" s="4"/>
      <c r="J61" s="4"/>
      <c r="K61" s="73"/>
      <c r="L61" s="73"/>
      <c r="M61" s="73"/>
      <c r="N61" s="73"/>
      <c r="O61" s="73"/>
      <c r="P61" s="67"/>
      <c r="Q61" s="73"/>
      <c r="R61" s="67"/>
      <c r="S61" s="67"/>
      <c r="T61" s="4"/>
      <c r="U61" s="23"/>
      <c r="V61" s="5"/>
      <c r="W61" s="216" t="s">
        <v>178</v>
      </c>
      <c r="X61" s="251">
        <f t="shared" ref="X61:AI61" si="147">$AJ$61/12</f>
        <v>38.988446413107575</v>
      </c>
      <c r="Y61" s="251">
        <f t="shared" si="147"/>
        <v>38.988446413107575</v>
      </c>
      <c r="Z61" s="251">
        <f t="shared" si="147"/>
        <v>38.988446413107575</v>
      </c>
      <c r="AA61" s="251">
        <f t="shared" si="147"/>
        <v>38.988446413107575</v>
      </c>
      <c r="AB61" s="251">
        <f t="shared" si="147"/>
        <v>38.988446413107575</v>
      </c>
      <c r="AC61" s="251">
        <f t="shared" si="147"/>
        <v>38.988446413107575</v>
      </c>
      <c r="AD61" s="251">
        <f t="shared" si="147"/>
        <v>38.988446413107575</v>
      </c>
      <c r="AE61" s="251">
        <f t="shared" si="147"/>
        <v>38.988446413107575</v>
      </c>
      <c r="AF61" s="251">
        <f t="shared" si="147"/>
        <v>38.988446413107575</v>
      </c>
      <c r="AG61" s="251">
        <f t="shared" si="147"/>
        <v>38.988446413107575</v>
      </c>
      <c r="AH61" s="251">
        <f t="shared" si="147"/>
        <v>38.988446413107575</v>
      </c>
      <c r="AI61" s="251">
        <f t="shared" si="147"/>
        <v>38.988446413107575</v>
      </c>
      <c r="AJ61" s="249">
        <f t="shared" ref="AJ61:AJ84" si="148">C50</f>
        <v>467.86135695729087</v>
      </c>
      <c r="AK61" s="7"/>
      <c r="AL61" s="216" t="s">
        <v>178</v>
      </c>
      <c r="AM61" s="250">
        <f t="shared" ref="AM61:AX61" si="149">$AY$61/12</f>
        <v>288.90806399379534</v>
      </c>
      <c r="AN61" s="250">
        <f t="shared" si="149"/>
        <v>288.90806399379534</v>
      </c>
      <c r="AO61" s="250">
        <f t="shared" si="149"/>
        <v>288.90806399379534</v>
      </c>
      <c r="AP61" s="250">
        <f t="shared" si="149"/>
        <v>288.90806399379534</v>
      </c>
      <c r="AQ61" s="250">
        <f t="shared" si="149"/>
        <v>288.90806399379534</v>
      </c>
      <c r="AR61" s="250">
        <f t="shared" si="149"/>
        <v>288.90806399379534</v>
      </c>
      <c r="AS61" s="250">
        <f t="shared" si="149"/>
        <v>288.90806399379534</v>
      </c>
      <c r="AT61" s="250">
        <f t="shared" si="149"/>
        <v>288.90806399379534</v>
      </c>
      <c r="AU61" s="250">
        <f t="shared" si="149"/>
        <v>288.90806399379534</v>
      </c>
      <c r="AV61" s="250">
        <f t="shared" si="149"/>
        <v>288.90806399379534</v>
      </c>
      <c r="AW61" s="250">
        <f t="shared" si="149"/>
        <v>288.90806399379534</v>
      </c>
      <c r="AX61" s="250">
        <f t="shared" si="149"/>
        <v>288.90806399379534</v>
      </c>
      <c r="AY61" s="249">
        <f t="shared" ref="AY61:AY84" si="150">D50</f>
        <v>3466.8967679255438</v>
      </c>
      <c r="AZ61" s="7"/>
      <c r="BA61" s="216" t="s">
        <v>178</v>
      </c>
      <c r="BB61" s="250">
        <f t="shared" ref="BB61:BM61" si="151">$BN$61/12</f>
        <v>658.01682738913291</v>
      </c>
      <c r="BC61" s="250">
        <f t="shared" si="151"/>
        <v>658.01682738913291</v>
      </c>
      <c r="BD61" s="250">
        <f t="shared" si="151"/>
        <v>658.01682738913291</v>
      </c>
      <c r="BE61" s="250">
        <f t="shared" si="151"/>
        <v>658.01682738913291</v>
      </c>
      <c r="BF61" s="250">
        <f t="shared" si="151"/>
        <v>658.01682738913291</v>
      </c>
      <c r="BG61" s="250">
        <f t="shared" si="151"/>
        <v>658.01682738913291</v>
      </c>
      <c r="BH61" s="250">
        <f t="shared" si="151"/>
        <v>658.01682738913291</v>
      </c>
      <c r="BI61" s="250">
        <f t="shared" si="151"/>
        <v>658.01682738913291</v>
      </c>
      <c r="BJ61" s="250">
        <f t="shared" si="151"/>
        <v>658.01682738913291</v>
      </c>
      <c r="BK61" s="250">
        <f t="shared" si="151"/>
        <v>658.01682738913291</v>
      </c>
      <c r="BL61" s="250">
        <f t="shared" si="151"/>
        <v>658.01682738913291</v>
      </c>
      <c r="BM61" s="250">
        <f t="shared" si="151"/>
        <v>658.01682738913291</v>
      </c>
      <c r="BN61" s="249">
        <f t="shared" ref="BN61:BN84" si="152">E50</f>
        <v>7896.201928669595</v>
      </c>
      <c r="BO61" s="7"/>
      <c r="BP61" s="216" t="s">
        <v>178</v>
      </c>
      <c r="BQ61" s="250">
        <f t="shared" ref="BQ61:CB61" si="153">$CC$61/12</f>
        <v>1235.7941492856787</v>
      </c>
      <c r="BR61" s="250">
        <f t="shared" si="153"/>
        <v>1235.7941492856787</v>
      </c>
      <c r="BS61" s="250">
        <f t="shared" si="153"/>
        <v>1235.7941492856787</v>
      </c>
      <c r="BT61" s="250">
        <f t="shared" si="153"/>
        <v>1235.7941492856787</v>
      </c>
      <c r="BU61" s="250">
        <f t="shared" si="153"/>
        <v>1235.7941492856787</v>
      </c>
      <c r="BV61" s="250">
        <f t="shared" si="153"/>
        <v>1235.7941492856787</v>
      </c>
      <c r="BW61" s="250">
        <f t="shared" si="153"/>
        <v>1235.7941492856787</v>
      </c>
      <c r="BX61" s="250">
        <f t="shared" si="153"/>
        <v>1235.7941492856787</v>
      </c>
      <c r="BY61" s="250">
        <f t="shared" si="153"/>
        <v>1235.7941492856787</v>
      </c>
      <c r="BZ61" s="250">
        <f t="shared" si="153"/>
        <v>1235.7941492856787</v>
      </c>
      <c r="CA61" s="250">
        <f t="shared" si="153"/>
        <v>1235.7941492856787</v>
      </c>
      <c r="CB61" s="250">
        <f t="shared" si="153"/>
        <v>1235.7941492856787</v>
      </c>
      <c r="CC61" s="249">
        <f t="shared" ref="CC61:CC84" si="154">F50</f>
        <v>14829.529791428144</v>
      </c>
      <c r="CE61" s="216" t="s">
        <v>178</v>
      </c>
      <c r="CF61" s="250">
        <f t="shared" ref="CF61:CQ61" si="155">$CR$61/12</f>
        <v>2312.9026573745055</v>
      </c>
      <c r="CG61" s="250">
        <f t="shared" si="155"/>
        <v>2312.9026573745055</v>
      </c>
      <c r="CH61" s="250">
        <f t="shared" si="155"/>
        <v>2312.9026573745055</v>
      </c>
      <c r="CI61" s="250">
        <f t="shared" si="155"/>
        <v>2312.9026573745055</v>
      </c>
      <c r="CJ61" s="250">
        <f t="shared" si="155"/>
        <v>2312.9026573745055</v>
      </c>
      <c r="CK61" s="250">
        <f t="shared" si="155"/>
        <v>2312.9026573745055</v>
      </c>
      <c r="CL61" s="250">
        <f t="shared" si="155"/>
        <v>2312.9026573745055</v>
      </c>
      <c r="CM61" s="250">
        <f t="shared" si="155"/>
        <v>2312.9026573745055</v>
      </c>
      <c r="CN61" s="250">
        <f t="shared" si="155"/>
        <v>2312.9026573745055</v>
      </c>
      <c r="CO61" s="250">
        <f t="shared" si="155"/>
        <v>2312.9026573745055</v>
      </c>
      <c r="CP61" s="250">
        <f t="shared" si="155"/>
        <v>2312.9026573745055</v>
      </c>
      <c r="CQ61" s="250">
        <f t="shared" si="155"/>
        <v>2312.9026573745055</v>
      </c>
      <c r="CR61" s="249">
        <f t="shared" ref="CR61:CR84" si="156">G50</f>
        <v>27754.831888494064</v>
      </c>
    </row>
    <row r="62" spans="1:96" ht="18.75" customHeight="1" x14ac:dyDescent="0.25">
      <c r="A62" s="4"/>
      <c r="B62" s="233" t="s">
        <v>179</v>
      </c>
      <c r="C62" s="234">
        <v>60000</v>
      </c>
      <c r="D62" s="220">
        <f t="shared" si="146"/>
        <v>72000</v>
      </c>
      <c r="E62" s="220">
        <f t="shared" si="146"/>
        <v>86400</v>
      </c>
      <c r="F62" s="220">
        <f t="shared" si="146"/>
        <v>103680</v>
      </c>
      <c r="G62" s="220">
        <f t="shared" si="146"/>
        <v>124416</v>
      </c>
      <c r="H62" s="4"/>
      <c r="I62" s="4"/>
      <c r="J62" s="4"/>
      <c r="K62" s="73"/>
      <c r="L62" s="73"/>
      <c r="M62" s="73"/>
      <c r="N62" s="73"/>
      <c r="O62" s="73"/>
      <c r="P62" s="67"/>
      <c r="Q62" s="73"/>
      <c r="R62" s="67"/>
      <c r="S62" s="67"/>
      <c r="T62" s="4"/>
      <c r="U62" s="23"/>
      <c r="V62" s="5"/>
      <c r="W62" s="252" t="s">
        <v>164</v>
      </c>
      <c r="X62" s="248">
        <f t="shared" ref="X62:AI62" si="157">$AJ$62/12</f>
        <v>3107.4300000000003</v>
      </c>
      <c r="Y62" s="248">
        <f t="shared" si="157"/>
        <v>3107.4300000000003</v>
      </c>
      <c r="Z62" s="248">
        <f t="shared" si="157"/>
        <v>3107.4300000000003</v>
      </c>
      <c r="AA62" s="248">
        <f t="shared" si="157"/>
        <v>3107.4300000000003</v>
      </c>
      <c r="AB62" s="248">
        <f t="shared" si="157"/>
        <v>3107.4300000000003</v>
      </c>
      <c r="AC62" s="248">
        <f t="shared" si="157"/>
        <v>3107.4300000000003</v>
      </c>
      <c r="AD62" s="248">
        <f t="shared" si="157"/>
        <v>3107.4300000000003</v>
      </c>
      <c r="AE62" s="248">
        <f t="shared" si="157"/>
        <v>3107.4300000000003</v>
      </c>
      <c r="AF62" s="248">
        <f t="shared" si="157"/>
        <v>3107.4300000000003</v>
      </c>
      <c r="AG62" s="248">
        <f t="shared" si="157"/>
        <v>3107.4300000000003</v>
      </c>
      <c r="AH62" s="248">
        <f t="shared" si="157"/>
        <v>3107.4300000000003</v>
      </c>
      <c r="AI62" s="248">
        <f t="shared" si="157"/>
        <v>3107.4300000000003</v>
      </c>
      <c r="AJ62" s="249">
        <f t="shared" si="148"/>
        <v>37289.160000000003</v>
      </c>
      <c r="AK62" s="7"/>
      <c r="AL62" s="252" t="s">
        <v>164</v>
      </c>
      <c r="AM62" s="248">
        <f t="shared" ref="AM62:AX62" si="158">$AY$62/12</f>
        <v>3728.9159999999997</v>
      </c>
      <c r="AN62" s="248">
        <f t="shared" si="158"/>
        <v>3728.9159999999997</v>
      </c>
      <c r="AO62" s="248">
        <f t="shared" si="158"/>
        <v>3728.9159999999997</v>
      </c>
      <c r="AP62" s="248">
        <f t="shared" si="158"/>
        <v>3728.9159999999997</v>
      </c>
      <c r="AQ62" s="248">
        <f t="shared" si="158"/>
        <v>3728.9159999999997</v>
      </c>
      <c r="AR62" s="248">
        <f t="shared" si="158"/>
        <v>3728.9159999999997</v>
      </c>
      <c r="AS62" s="248">
        <f t="shared" si="158"/>
        <v>3728.9159999999997</v>
      </c>
      <c r="AT62" s="248">
        <f t="shared" si="158"/>
        <v>3728.9159999999997</v>
      </c>
      <c r="AU62" s="248">
        <f t="shared" si="158"/>
        <v>3728.9159999999997</v>
      </c>
      <c r="AV62" s="248">
        <f t="shared" si="158"/>
        <v>3728.9159999999997</v>
      </c>
      <c r="AW62" s="248">
        <f t="shared" si="158"/>
        <v>3728.9159999999997</v>
      </c>
      <c r="AX62" s="248">
        <f t="shared" si="158"/>
        <v>3728.9159999999997</v>
      </c>
      <c r="AY62" s="249">
        <f t="shared" si="150"/>
        <v>44746.991999999998</v>
      </c>
      <c r="AZ62" s="7"/>
      <c r="BA62" s="252" t="s">
        <v>164</v>
      </c>
      <c r="BB62" s="248">
        <f t="shared" ref="BB62:BM62" si="159">$BN$62/12</f>
        <v>4474.6992</v>
      </c>
      <c r="BC62" s="248">
        <f t="shared" si="159"/>
        <v>4474.6992</v>
      </c>
      <c r="BD62" s="248">
        <f t="shared" si="159"/>
        <v>4474.6992</v>
      </c>
      <c r="BE62" s="248">
        <f t="shared" si="159"/>
        <v>4474.6992</v>
      </c>
      <c r="BF62" s="248">
        <f t="shared" si="159"/>
        <v>4474.6992</v>
      </c>
      <c r="BG62" s="248">
        <f t="shared" si="159"/>
        <v>4474.6992</v>
      </c>
      <c r="BH62" s="248">
        <f t="shared" si="159"/>
        <v>4474.6992</v>
      </c>
      <c r="BI62" s="248">
        <f t="shared" si="159"/>
        <v>4474.6992</v>
      </c>
      <c r="BJ62" s="248">
        <f t="shared" si="159"/>
        <v>4474.6992</v>
      </c>
      <c r="BK62" s="248">
        <f t="shared" si="159"/>
        <v>4474.6992</v>
      </c>
      <c r="BL62" s="248">
        <f t="shared" si="159"/>
        <v>4474.6992</v>
      </c>
      <c r="BM62" s="248">
        <f t="shared" si="159"/>
        <v>4474.6992</v>
      </c>
      <c r="BN62" s="249">
        <f t="shared" si="152"/>
        <v>53696.390400000004</v>
      </c>
      <c r="BO62" s="7"/>
      <c r="BP62" s="252" t="s">
        <v>164</v>
      </c>
      <c r="BQ62" s="248">
        <f t="shared" ref="BQ62:CB62" si="160">$CC$62/12</f>
        <v>5369.63904</v>
      </c>
      <c r="BR62" s="248">
        <f t="shared" si="160"/>
        <v>5369.63904</v>
      </c>
      <c r="BS62" s="248">
        <f t="shared" si="160"/>
        <v>5369.63904</v>
      </c>
      <c r="BT62" s="248">
        <f t="shared" si="160"/>
        <v>5369.63904</v>
      </c>
      <c r="BU62" s="248">
        <f t="shared" si="160"/>
        <v>5369.63904</v>
      </c>
      <c r="BV62" s="248">
        <f t="shared" si="160"/>
        <v>5369.63904</v>
      </c>
      <c r="BW62" s="248">
        <f t="shared" si="160"/>
        <v>5369.63904</v>
      </c>
      <c r="BX62" s="248">
        <f t="shared" si="160"/>
        <v>5369.63904</v>
      </c>
      <c r="BY62" s="248">
        <f t="shared" si="160"/>
        <v>5369.63904</v>
      </c>
      <c r="BZ62" s="248">
        <f t="shared" si="160"/>
        <v>5369.63904</v>
      </c>
      <c r="CA62" s="248">
        <f t="shared" si="160"/>
        <v>5369.63904</v>
      </c>
      <c r="CB62" s="248">
        <f t="shared" si="160"/>
        <v>5369.63904</v>
      </c>
      <c r="CC62" s="249">
        <f t="shared" si="154"/>
        <v>64435.66848</v>
      </c>
      <c r="CE62" s="252" t="s">
        <v>164</v>
      </c>
      <c r="CF62" s="248">
        <f t="shared" ref="CF62:CQ62" si="161">$CR$62/12</f>
        <v>6443.5668479999995</v>
      </c>
      <c r="CG62" s="248">
        <f t="shared" si="161"/>
        <v>6443.5668479999995</v>
      </c>
      <c r="CH62" s="248">
        <f t="shared" si="161"/>
        <v>6443.5668479999995</v>
      </c>
      <c r="CI62" s="248">
        <f t="shared" si="161"/>
        <v>6443.5668479999995</v>
      </c>
      <c r="CJ62" s="248">
        <f t="shared" si="161"/>
        <v>6443.5668479999995</v>
      </c>
      <c r="CK62" s="248">
        <f t="shared" si="161"/>
        <v>6443.5668479999995</v>
      </c>
      <c r="CL62" s="248">
        <f t="shared" si="161"/>
        <v>6443.5668479999995</v>
      </c>
      <c r="CM62" s="248">
        <f t="shared" si="161"/>
        <v>6443.5668479999995</v>
      </c>
      <c r="CN62" s="248">
        <f t="shared" si="161"/>
        <v>6443.5668479999995</v>
      </c>
      <c r="CO62" s="248">
        <f t="shared" si="161"/>
        <v>6443.5668479999995</v>
      </c>
      <c r="CP62" s="248">
        <f t="shared" si="161"/>
        <v>6443.5668479999995</v>
      </c>
      <c r="CQ62" s="248">
        <f t="shared" si="161"/>
        <v>6443.5668479999995</v>
      </c>
      <c r="CR62" s="249">
        <f t="shared" si="156"/>
        <v>77322.802175999997</v>
      </c>
    </row>
    <row r="63" spans="1:96" ht="18.75" customHeight="1" x14ac:dyDescent="0.25">
      <c r="A63" s="4"/>
      <c r="B63" s="230" t="s">
        <v>180</v>
      </c>
      <c r="C63" s="231">
        <f>SUM(C64:C72)</f>
        <v>32200</v>
      </c>
      <c r="D63" s="232">
        <f>SUM(D64:D72)</f>
        <v>38640</v>
      </c>
      <c r="E63" s="232">
        <f>SUM(E64:E72)</f>
        <v>46368</v>
      </c>
      <c r="F63" s="232">
        <f>SUM(F64:F72)</f>
        <v>55641.600000000006</v>
      </c>
      <c r="G63" s="232">
        <f>SUM(G64:G72)</f>
        <v>66769.919999999998</v>
      </c>
      <c r="H63" s="4"/>
      <c r="I63" s="4"/>
      <c r="J63" s="4"/>
      <c r="K63" s="73"/>
      <c r="L63" s="73"/>
      <c r="M63" s="73"/>
      <c r="N63" s="73"/>
      <c r="O63" s="73"/>
      <c r="P63" s="67"/>
      <c r="Q63" s="73"/>
      <c r="R63" s="67"/>
      <c r="S63" s="67"/>
      <c r="T63" s="4"/>
      <c r="U63" s="23"/>
      <c r="V63" s="5"/>
      <c r="W63" s="216" t="s">
        <v>165</v>
      </c>
      <c r="X63" s="250">
        <f t="shared" ref="X63:AI63" si="162">$AJ$63/12</f>
        <v>324.83</v>
      </c>
      <c r="Y63" s="250">
        <f t="shared" si="162"/>
        <v>324.83</v>
      </c>
      <c r="Z63" s="250">
        <f t="shared" si="162"/>
        <v>324.83</v>
      </c>
      <c r="AA63" s="250">
        <f t="shared" si="162"/>
        <v>324.83</v>
      </c>
      <c r="AB63" s="250">
        <f t="shared" si="162"/>
        <v>324.83</v>
      </c>
      <c r="AC63" s="250">
        <f t="shared" si="162"/>
        <v>324.83</v>
      </c>
      <c r="AD63" s="250">
        <f t="shared" si="162"/>
        <v>324.83</v>
      </c>
      <c r="AE63" s="250">
        <f t="shared" si="162"/>
        <v>324.83</v>
      </c>
      <c r="AF63" s="250">
        <f t="shared" si="162"/>
        <v>324.83</v>
      </c>
      <c r="AG63" s="250">
        <f t="shared" si="162"/>
        <v>324.83</v>
      </c>
      <c r="AH63" s="250">
        <f t="shared" si="162"/>
        <v>324.83</v>
      </c>
      <c r="AI63" s="250">
        <f t="shared" si="162"/>
        <v>324.83</v>
      </c>
      <c r="AJ63" s="249">
        <f t="shared" si="148"/>
        <v>3897.96</v>
      </c>
      <c r="AK63" s="7"/>
      <c r="AL63" s="216" t="s">
        <v>165</v>
      </c>
      <c r="AM63" s="250">
        <f t="shared" ref="AM63:AX63" si="163">$AY$63/12</f>
        <v>389.79599999999999</v>
      </c>
      <c r="AN63" s="250">
        <f t="shared" si="163"/>
        <v>389.79599999999999</v>
      </c>
      <c r="AO63" s="250">
        <f t="shared" si="163"/>
        <v>389.79599999999999</v>
      </c>
      <c r="AP63" s="250">
        <f t="shared" si="163"/>
        <v>389.79599999999999</v>
      </c>
      <c r="AQ63" s="250">
        <f t="shared" si="163"/>
        <v>389.79599999999999</v>
      </c>
      <c r="AR63" s="250">
        <f t="shared" si="163"/>
        <v>389.79599999999999</v>
      </c>
      <c r="AS63" s="250">
        <f t="shared" si="163"/>
        <v>389.79599999999999</v>
      </c>
      <c r="AT63" s="250">
        <f t="shared" si="163"/>
        <v>389.79599999999999</v>
      </c>
      <c r="AU63" s="250">
        <f t="shared" si="163"/>
        <v>389.79599999999999</v>
      </c>
      <c r="AV63" s="250">
        <f t="shared" si="163"/>
        <v>389.79599999999999</v>
      </c>
      <c r="AW63" s="250">
        <f t="shared" si="163"/>
        <v>389.79599999999999</v>
      </c>
      <c r="AX63" s="250">
        <f t="shared" si="163"/>
        <v>389.79599999999999</v>
      </c>
      <c r="AY63" s="249">
        <f t="shared" si="150"/>
        <v>4677.5519999999997</v>
      </c>
      <c r="AZ63" s="7"/>
      <c r="BA63" s="216" t="s">
        <v>165</v>
      </c>
      <c r="BB63" s="250">
        <f t="shared" ref="BB63:BM63" si="164">$BN$63/12</f>
        <v>467.7552</v>
      </c>
      <c r="BC63" s="250">
        <f t="shared" si="164"/>
        <v>467.7552</v>
      </c>
      <c r="BD63" s="250">
        <f t="shared" si="164"/>
        <v>467.7552</v>
      </c>
      <c r="BE63" s="250">
        <f t="shared" si="164"/>
        <v>467.7552</v>
      </c>
      <c r="BF63" s="250">
        <f t="shared" si="164"/>
        <v>467.7552</v>
      </c>
      <c r="BG63" s="250">
        <f t="shared" si="164"/>
        <v>467.7552</v>
      </c>
      <c r="BH63" s="250">
        <f t="shared" si="164"/>
        <v>467.7552</v>
      </c>
      <c r="BI63" s="250">
        <f t="shared" si="164"/>
        <v>467.7552</v>
      </c>
      <c r="BJ63" s="250">
        <f t="shared" si="164"/>
        <v>467.7552</v>
      </c>
      <c r="BK63" s="250">
        <f t="shared" si="164"/>
        <v>467.7552</v>
      </c>
      <c r="BL63" s="250">
        <f t="shared" si="164"/>
        <v>467.7552</v>
      </c>
      <c r="BM63" s="250">
        <f t="shared" si="164"/>
        <v>467.7552</v>
      </c>
      <c r="BN63" s="249">
        <f t="shared" si="152"/>
        <v>5613.0623999999998</v>
      </c>
      <c r="BO63" s="7"/>
      <c r="BP63" s="216" t="s">
        <v>165</v>
      </c>
      <c r="BQ63" s="250">
        <f t="shared" ref="BQ63:CB63" si="165">$CC$63/12</f>
        <v>561.30624</v>
      </c>
      <c r="BR63" s="250">
        <f t="shared" si="165"/>
        <v>561.30624</v>
      </c>
      <c r="BS63" s="250">
        <f t="shared" si="165"/>
        <v>561.30624</v>
      </c>
      <c r="BT63" s="250">
        <f t="shared" si="165"/>
        <v>561.30624</v>
      </c>
      <c r="BU63" s="250">
        <f t="shared" si="165"/>
        <v>561.30624</v>
      </c>
      <c r="BV63" s="250">
        <f t="shared" si="165"/>
        <v>561.30624</v>
      </c>
      <c r="BW63" s="250">
        <f t="shared" si="165"/>
        <v>561.30624</v>
      </c>
      <c r="BX63" s="250">
        <f t="shared" si="165"/>
        <v>561.30624</v>
      </c>
      <c r="BY63" s="250">
        <f t="shared" si="165"/>
        <v>561.30624</v>
      </c>
      <c r="BZ63" s="250">
        <f t="shared" si="165"/>
        <v>561.30624</v>
      </c>
      <c r="CA63" s="250">
        <f t="shared" si="165"/>
        <v>561.30624</v>
      </c>
      <c r="CB63" s="250">
        <f t="shared" si="165"/>
        <v>561.30624</v>
      </c>
      <c r="CC63" s="249">
        <f t="shared" si="154"/>
        <v>6735.6748799999996</v>
      </c>
      <c r="CE63" s="216" t="s">
        <v>165</v>
      </c>
      <c r="CF63" s="250">
        <f t="shared" ref="CF63:CQ63" si="166">$CR$63/12</f>
        <v>673.56748799999991</v>
      </c>
      <c r="CG63" s="250">
        <f t="shared" si="166"/>
        <v>673.56748799999991</v>
      </c>
      <c r="CH63" s="250">
        <f t="shared" si="166"/>
        <v>673.56748799999991</v>
      </c>
      <c r="CI63" s="250">
        <f t="shared" si="166"/>
        <v>673.56748799999991</v>
      </c>
      <c r="CJ63" s="250">
        <f t="shared" si="166"/>
        <v>673.56748799999991</v>
      </c>
      <c r="CK63" s="250">
        <f t="shared" si="166"/>
        <v>673.56748799999991</v>
      </c>
      <c r="CL63" s="250">
        <f t="shared" si="166"/>
        <v>673.56748799999991</v>
      </c>
      <c r="CM63" s="250">
        <f t="shared" si="166"/>
        <v>673.56748799999991</v>
      </c>
      <c r="CN63" s="250">
        <f t="shared" si="166"/>
        <v>673.56748799999991</v>
      </c>
      <c r="CO63" s="250">
        <f t="shared" si="166"/>
        <v>673.56748799999991</v>
      </c>
      <c r="CP63" s="250">
        <f t="shared" si="166"/>
        <v>673.56748799999991</v>
      </c>
      <c r="CQ63" s="250">
        <f t="shared" si="166"/>
        <v>673.56748799999991</v>
      </c>
      <c r="CR63" s="249">
        <f t="shared" si="156"/>
        <v>8082.8098559999989</v>
      </c>
    </row>
    <row r="64" spans="1:96" ht="18.75" customHeight="1" x14ac:dyDescent="0.25">
      <c r="A64" s="4"/>
      <c r="B64" s="233" t="s">
        <v>181</v>
      </c>
      <c r="C64" s="234">
        <v>22500</v>
      </c>
      <c r="D64" s="220">
        <f t="shared" ref="D64:G72" si="167">C64*(1+$C$74)</f>
        <v>27000</v>
      </c>
      <c r="E64" s="220">
        <f t="shared" si="167"/>
        <v>32400</v>
      </c>
      <c r="F64" s="220">
        <f t="shared" si="167"/>
        <v>38880</v>
      </c>
      <c r="G64" s="220">
        <f t="shared" si="167"/>
        <v>46656</v>
      </c>
      <c r="H64" s="4"/>
      <c r="I64" s="4"/>
      <c r="J64" s="4"/>
      <c r="K64" s="73"/>
      <c r="L64" s="73"/>
      <c r="M64" s="73"/>
      <c r="N64" s="73"/>
      <c r="O64" s="73"/>
      <c r="P64" s="67"/>
      <c r="Q64" s="73"/>
      <c r="R64" s="67"/>
      <c r="S64" s="67"/>
      <c r="T64" s="4"/>
      <c r="U64" s="23"/>
      <c r="V64" s="5"/>
      <c r="W64" s="216" t="s">
        <v>166</v>
      </c>
      <c r="X64" s="250">
        <f t="shared" ref="X64:AI64" si="168">$AJ$64/12</f>
        <v>107.60000000000001</v>
      </c>
      <c r="Y64" s="250">
        <f t="shared" si="168"/>
        <v>107.60000000000001</v>
      </c>
      <c r="Z64" s="250">
        <f t="shared" si="168"/>
        <v>107.60000000000001</v>
      </c>
      <c r="AA64" s="250">
        <f t="shared" si="168"/>
        <v>107.60000000000001</v>
      </c>
      <c r="AB64" s="250">
        <f t="shared" si="168"/>
        <v>107.60000000000001</v>
      </c>
      <c r="AC64" s="250">
        <f t="shared" si="168"/>
        <v>107.60000000000001</v>
      </c>
      <c r="AD64" s="250">
        <f t="shared" si="168"/>
        <v>107.60000000000001</v>
      </c>
      <c r="AE64" s="250">
        <f t="shared" si="168"/>
        <v>107.60000000000001</v>
      </c>
      <c r="AF64" s="250">
        <f t="shared" si="168"/>
        <v>107.60000000000001</v>
      </c>
      <c r="AG64" s="250">
        <f t="shared" si="168"/>
        <v>107.60000000000001</v>
      </c>
      <c r="AH64" s="250">
        <f t="shared" si="168"/>
        <v>107.60000000000001</v>
      </c>
      <c r="AI64" s="250">
        <f t="shared" si="168"/>
        <v>107.60000000000001</v>
      </c>
      <c r="AJ64" s="249">
        <f t="shared" si="148"/>
        <v>1291.2</v>
      </c>
      <c r="AK64" s="7"/>
      <c r="AL64" s="216" t="s">
        <v>166</v>
      </c>
      <c r="AM64" s="250">
        <f t="shared" ref="AM64:AX64" si="169">$AY$64/12</f>
        <v>129.12</v>
      </c>
      <c r="AN64" s="250">
        <f t="shared" si="169"/>
        <v>129.12</v>
      </c>
      <c r="AO64" s="250">
        <f t="shared" si="169"/>
        <v>129.12</v>
      </c>
      <c r="AP64" s="250">
        <f t="shared" si="169"/>
        <v>129.12</v>
      </c>
      <c r="AQ64" s="250">
        <f t="shared" si="169"/>
        <v>129.12</v>
      </c>
      <c r="AR64" s="250">
        <f t="shared" si="169"/>
        <v>129.12</v>
      </c>
      <c r="AS64" s="250">
        <f t="shared" si="169"/>
        <v>129.12</v>
      </c>
      <c r="AT64" s="250">
        <f t="shared" si="169"/>
        <v>129.12</v>
      </c>
      <c r="AU64" s="250">
        <f t="shared" si="169"/>
        <v>129.12</v>
      </c>
      <c r="AV64" s="250">
        <f t="shared" si="169"/>
        <v>129.12</v>
      </c>
      <c r="AW64" s="250">
        <f t="shared" si="169"/>
        <v>129.12</v>
      </c>
      <c r="AX64" s="250">
        <f t="shared" si="169"/>
        <v>129.12</v>
      </c>
      <c r="AY64" s="249">
        <f t="shared" si="150"/>
        <v>1549.44</v>
      </c>
      <c r="AZ64" s="7"/>
      <c r="BA64" s="216" t="s">
        <v>166</v>
      </c>
      <c r="BB64" s="250">
        <f t="shared" ref="BB64:BM64" si="170">$BN$64/12</f>
        <v>154.94399999999999</v>
      </c>
      <c r="BC64" s="250">
        <f t="shared" si="170"/>
        <v>154.94399999999999</v>
      </c>
      <c r="BD64" s="250">
        <f t="shared" si="170"/>
        <v>154.94399999999999</v>
      </c>
      <c r="BE64" s="250">
        <f t="shared" si="170"/>
        <v>154.94399999999999</v>
      </c>
      <c r="BF64" s="250">
        <f t="shared" si="170"/>
        <v>154.94399999999999</v>
      </c>
      <c r="BG64" s="250">
        <f t="shared" si="170"/>
        <v>154.94399999999999</v>
      </c>
      <c r="BH64" s="250">
        <f t="shared" si="170"/>
        <v>154.94399999999999</v>
      </c>
      <c r="BI64" s="250">
        <f t="shared" si="170"/>
        <v>154.94399999999999</v>
      </c>
      <c r="BJ64" s="250">
        <f t="shared" si="170"/>
        <v>154.94399999999999</v>
      </c>
      <c r="BK64" s="250">
        <f t="shared" si="170"/>
        <v>154.94399999999999</v>
      </c>
      <c r="BL64" s="250">
        <f t="shared" si="170"/>
        <v>154.94399999999999</v>
      </c>
      <c r="BM64" s="250">
        <f t="shared" si="170"/>
        <v>154.94399999999999</v>
      </c>
      <c r="BN64" s="249">
        <f t="shared" si="152"/>
        <v>1859.328</v>
      </c>
      <c r="BO64" s="7"/>
      <c r="BP64" s="216" t="s">
        <v>166</v>
      </c>
      <c r="BQ64" s="250">
        <f t="shared" ref="BQ64:CB64" si="171">$CC$64/12</f>
        <v>185.93280000000001</v>
      </c>
      <c r="BR64" s="250">
        <f t="shared" si="171"/>
        <v>185.93280000000001</v>
      </c>
      <c r="BS64" s="250">
        <f t="shared" si="171"/>
        <v>185.93280000000001</v>
      </c>
      <c r="BT64" s="250">
        <f t="shared" si="171"/>
        <v>185.93280000000001</v>
      </c>
      <c r="BU64" s="250">
        <f t="shared" si="171"/>
        <v>185.93280000000001</v>
      </c>
      <c r="BV64" s="250">
        <f t="shared" si="171"/>
        <v>185.93280000000001</v>
      </c>
      <c r="BW64" s="250">
        <f t="shared" si="171"/>
        <v>185.93280000000001</v>
      </c>
      <c r="BX64" s="250">
        <f t="shared" si="171"/>
        <v>185.93280000000001</v>
      </c>
      <c r="BY64" s="250">
        <f t="shared" si="171"/>
        <v>185.93280000000001</v>
      </c>
      <c r="BZ64" s="250">
        <f t="shared" si="171"/>
        <v>185.93280000000001</v>
      </c>
      <c r="CA64" s="250">
        <f t="shared" si="171"/>
        <v>185.93280000000001</v>
      </c>
      <c r="CB64" s="250">
        <f t="shared" si="171"/>
        <v>185.93280000000001</v>
      </c>
      <c r="CC64" s="249">
        <f t="shared" si="154"/>
        <v>2231.1936000000001</v>
      </c>
      <c r="CE64" s="216" t="s">
        <v>166</v>
      </c>
      <c r="CF64" s="250">
        <f t="shared" ref="CF64:CQ64" si="172">$CR$64/12</f>
        <v>223.11936</v>
      </c>
      <c r="CG64" s="250">
        <f t="shared" si="172"/>
        <v>223.11936</v>
      </c>
      <c r="CH64" s="250">
        <f t="shared" si="172"/>
        <v>223.11936</v>
      </c>
      <c r="CI64" s="250">
        <f t="shared" si="172"/>
        <v>223.11936</v>
      </c>
      <c r="CJ64" s="250">
        <f t="shared" si="172"/>
        <v>223.11936</v>
      </c>
      <c r="CK64" s="250">
        <f t="shared" si="172"/>
        <v>223.11936</v>
      </c>
      <c r="CL64" s="250">
        <f t="shared" si="172"/>
        <v>223.11936</v>
      </c>
      <c r="CM64" s="250">
        <f t="shared" si="172"/>
        <v>223.11936</v>
      </c>
      <c r="CN64" s="250">
        <f t="shared" si="172"/>
        <v>223.11936</v>
      </c>
      <c r="CO64" s="250">
        <f t="shared" si="172"/>
        <v>223.11936</v>
      </c>
      <c r="CP64" s="250">
        <f t="shared" si="172"/>
        <v>223.11936</v>
      </c>
      <c r="CQ64" s="250">
        <f t="shared" si="172"/>
        <v>223.11936</v>
      </c>
      <c r="CR64" s="249">
        <f t="shared" si="156"/>
        <v>2677.4323199999999</v>
      </c>
    </row>
    <row r="65" spans="1:96" ht="18.75" customHeight="1" x14ac:dyDescent="0.25">
      <c r="A65" s="4"/>
      <c r="B65" s="233" t="s">
        <v>182</v>
      </c>
      <c r="C65" s="234">
        <v>250</v>
      </c>
      <c r="D65" s="220">
        <f t="shared" si="167"/>
        <v>300</v>
      </c>
      <c r="E65" s="220">
        <f t="shared" si="167"/>
        <v>360</v>
      </c>
      <c r="F65" s="220">
        <f t="shared" si="167"/>
        <v>432</v>
      </c>
      <c r="G65" s="220">
        <f t="shared" si="167"/>
        <v>518.4</v>
      </c>
      <c r="H65" s="4"/>
      <c r="I65" s="4"/>
      <c r="J65" s="4"/>
      <c r="K65" s="73"/>
      <c r="L65" s="73"/>
      <c r="M65" s="73"/>
      <c r="N65" s="73"/>
      <c r="O65" s="73"/>
      <c r="P65" s="67"/>
      <c r="Q65" s="73"/>
      <c r="R65" s="67"/>
      <c r="S65" s="67"/>
      <c r="T65" s="4"/>
      <c r="U65" s="23"/>
      <c r="V65" s="5"/>
      <c r="W65" s="216" t="s">
        <v>167</v>
      </c>
      <c r="X65" s="250">
        <f t="shared" ref="X65:AI65" si="173">$AJ$65/12</f>
        <v>175</v>
      </c>
      <c r="Y65" s="250">
        <f t="shared" si="173"/>
        <v>175</v>
      </c>
      <c r="Z65" s="250">
        <f t="shared" si="173"/>
        <v>175</v>
      </c>
      <c r="AA65" s="250">
        <f t="shared" si="173"/>
        <v>175</v>
      </c>
      <c r="AB65" s="250">
        <f t="shared" si="173"/>
        <v>175</v>
      </c>
      <c r="AC65" s="250">
        <f t="shared" si="173"/>
        <v>175</v>
      </c>
      <c r="AD65" s="250">
        <f t="shared" si="173"/>
        <v>175</v>
      </c>
      <c r="AE65" s="250">
        <f t="shared" si="173"/>
        <v>175</v>
      </c>
      <c r="AF65" s="250">
        <f t="shared" si="173"/>
        <v>175</v>
      </c>
      <c r="AG65" s="250">
        <f t="shared" si="173"/>
        <v>175</v>
      </c>
      <c r="AH65" s="250">
        <f t="shared" si="173"/>
        <v>175</v>
      </c>
      <c r="AI65" s="250">
        <f t="shared" si="173"/>
        <v>175</v>
      </c>
      <c r="AJ65" s="249">
        <f t="shared" si="148"/>
        <v>2100</v>
      </c>
      <c r="AK65" s="7"/>
      <c r="AL65" s="216" t="s">
        <v>167</v>
      </c>
      <c r="AM65" s="250">
        <f t="shared" ref="AM65:AX65" si="174">$AY$65/12</f>
        <v>210</v>
      </c>
      <c r="AN65" s="250">
        <f t="shared" si="174"/>
        <v>210</v>
      </c>
      <c r="AO65" s="250">
        <f t="shared" si="174"/>
        <v>210</v>
      </c>
      <c r="AP65" s="250">
        <f t="shared" si="174"/>
        <v>210</v>
      </c>
      <c r="AQ65" s="250">
        <f t="shared" si="174"/>
        <v>210</v>
      </c>
      <c r="AR65" s="250">
        <f t="shared" si="174"/>
        <v>210</v>
      </c>
      <c r="AS65" s="250">
        <f t="shared" si="174"/>
        <v>210</v>
      </c>
      <c r="AT65" s="250">
        <f t="shared" si="174"/>
        <v>210</v>
      </c>
      <c r="AU65" s="250">
        <f t="shared" si="174"/>
        <v>210</v>
      </c>
      <c r="AV65" s="250">
        <f t="shared" si="174"/>
        <v>210</v>
      </c>
      <c r="AW65" s="250">
        <f t="shared" si="174"/>
        <v>210</v>
      </c>
      <c r="AX65" s="250">
        <f t="shared" si="174"/>
        <v>210</v>
      </c>
      <c r="AY65" s="249">
        <f t="shared" si="150"/>
        <v>2520</v>
      </c>
      <c r="AZ65" s="7"/>
      <c r="BA65" s="216" t="s">
        <v>167</v>
      </c>
      <c r="BB65" s="250">
        <f t="shared" ref="BB65:BM65" si="175">$BN$65/12</f>
        <v>252</v>
      </c>
      <c r="BC65" s="250">
        <f t="shared" si="175"/>
        <v>252</v>
      </c>
      <c r="BD65" s="250">
        <f t="shared" si="175"/>
        <v>252</v>
      </c>
      <c r="BE65" s="250">
        <f t="shared" si="175"/>
        <v>252</v>
      </c>
      <c r="BF65" s="250">
        <f t="shared" si="175"/>
        <v>252</v>
      </c>
      <c r="BG65" s="250">
        <f t="shared" si="175"/>
        <v>252</v>
      </c>
      <c r="BH65" s="250">
        <f t="shared" si="175"/>
        <v>252</v>
      </c>
      <c r="BI65" s="250">
        <f t="shared" si="175"/>
        <v>252</v>
      </c>
      <c r="BJ65" s="250">
        <f t="shared" si="175"/>
        <v>252</v>
      </c>
      <c r="BK65" s="250">
        <f t="shared" si="175"/>
        <v>252</v>
      </c>
      <c r="BL65" s="250">
        <f t="shared" si="175"/>
        <v>252</v>
      </c>
      <c r="BM65" s="250">
        <f t="shared" si="175"/>
        <v>252</v>
      </c>
      <c r="BN65" s="249">
        <f t="shared" si="152"/>
        <v>3024</v>
      </c>
      <c r="BO65" s="7"/>
      <c r="BP65" s="216" t="s">
        <v>167</v>
      </c>
      <c r="BQ65" s="250">
        <f t="shared" ref="BQ65:CB65" si="176">$CC$65/12</f>
        <v>302.39999999999998</v>
      </c>
      <c r="BR65" s="250">
        <f t="shared" si="176"/>
        <v>302.39999999999998</v>
      </c>
      <c r="BS65" s="250">
        <f t="shared" si="176"/>
        <v>302.39999999999998</v>
      </c>
      <c r="BT65" s="250">
        <f t="shared" si="176"/>
        <v>302.39999999999998</v>
      </c>
      <c r="BU65" s="250">
        <f t="shared" si="176"/>
        <v>302.39999999999998</v>
      </c>
      <c r="BV65" s="250">
        <f t="shared" si="176"/>
        <v>302.39999999999998</v>
      </c>
      <c r="BW65" s="250">
        <f t="shared" si="176"/>
        <v>302.39999999999998</v>
      </c>
      <c r="BX65" s="250">
        <f t="shared" si="176"/>
        <v>302.39999999999998</v>
      </c>
      <c r="BY65" s="250">
        <f t="shared" si="176"/>
        <v>302.39999999999998</v>
      </c>
      <c r="BZ65" s="250">
        <f t="shared" si="176"/>
        <v>302.39999999999998</v>
      </c>
      <c r="CA65" s="250">
        <f t="shared" si="176"/>
        <v>302.39999999999998</v>
      </c>
      <c r="CB65" s="250">
        <f t="shared" si="176"/>
        <v>302.39999999999998</v>
      </c>
      <c r="CC65" s="249">
        <f t="shared" si="154"/>
        <v>3628.7999999999997</v>
      </c>
      <c r="CE65" s="216" t="s">
        <v>167</v>
      </c>
      <c r="CF65" s="250">
        <f t="shared" ref="CF65:CQ65" si="177">$CR$65/12</f>
        <v>362.87999999999994</v>
      </c>
      <c r="CG65" s="250">
        <f t="shared" si="177"/>
        <v>362.87999999999994</v>
      </c>
      <c r="CH65" s="250">
        <f t="shared" si="177"/>
        <v>362.87999999999994</v>
      </c>
      <c r="CI65" s="250">
        <f t="shared" si="177"/>
        <v>362.87999999999994</v>
      </c>
      <c r="CJ65" s="250">
        <f t="shared" si="177"/>
        <v>362.87999999999994</v>
      </c>
      <c r="CK65" s="250">
        <f t="shared" si="177"/>
        <v>362.87999999999994</v>
      </c>
      <c r="CL65" s="250">
        <f t="shared" si="177"/>
        <v>362.87999999999994</v>
      </c>
      <c r="CM65" s="250">
        <f t="shared" si="177"/>
        <v>362.87999999999994</v>
      </c>
      <c r="CN65" s="250">
        <f t="shared" si="177"/>
        <v>362.87999999999994</v>
      </c>
      <c r="CO65" s="250">
        <f t="shared" si="177"/>
        <v>362.87999999999994</v>
      </c>
      <c r="CP65" s="250">
        <f t="shared" si="177"/>
        <v>362.87999999999994</v>
      </c>
      <c r="CQ65" s="250">
        <f t="shared" si="177"/>
        <v>362.87999999999994</v>
      </c>
      <c r="CR65" s="249">
        <f t="shared" si="156"/>
        <v>4354.5599999999995</v>
      </c>
    </row>
    <row r="66" spans="1:96" ht="18.75" customHeight="1" x14ac:dyDescent="0.25">
      <c r="A66" s="4"/>
      <c r="B66" s="233" t="s">
        <v>183</v>
      </c>
      <c r="C66" s="234">
        <v>3000</v>
      </c>
      <c r="D66" s="220">
        <f t="shared" si="167"/>
        <v>3600</v>
      </c>
      <c r="E66" s="220">
        <f t="shared" si="167"/>
        <v>4320</v>
      </c>
      <c r="F66" s="220">
        <f t="shared" si="167"/>
        <v>5184</v>
      </c>
      <c r="G66" s="220">
        <f t="shared" si="167"/>
        <v>6220.8</v>
      </c>
      <c r="H66" s="4"/>
      <c r="I66" s="4"/>
      <c r="J66" s="4"/>
      <c r="K66" s="73"/>
      <c r="L66" s="73"/>
      <c r="M66" s="73"/>
      <c r="N66" s="73"/>
      <c r="O66" s="73"/>
      <c r="P66" s="67"/>
      <c r="Q66" s="4"/>
      <c r="R66" s="67"/>
      <c r="S66" s="67"/>
      <c r="T66" s="4"/>
      <c r="U66" s="23"/>
      <c r="V66" s="5"/>
      <c r="W66" s="216" t="s">
        <v>169</v>
      </c>
      <c r="X66" s="250">
        <f t="shared" ref="X66:AI66" si="178">$AJ$66/12</f>
        <v>750</v>
      </c>
      <c r="Y66" s="250">
        <f t="shared" si="178"/>
        <v>750</v>
      </c>
      <c r="Z66" s="250">
        <f t="shared" si="178"/>
        <v>750</v>
      </c>
      <c r="AA66" s="250">
        <f t="shared" si="178"/>
        <v>750</v>
      </c>
      <c r="AB66" s="250">
        <f t="shared" si="178"/>
        <v>750</v>
      </c>
      <c r="AC66" s="250">
        <f t="shared" si="178"/>
        <v>750</v>
      </c>
      <c r="AD66" s="250">
        <f t="shared" si="178"/>
        <v>750</v>
      </c>
      <c r="AE66" s="250">
        <f t="shared" si="178"/>
        <v>750</v>
      </c>
      <c r="AF66" s="250">
        <f t="shared" si="178"/>
        <v>750</v>
      </c>
      <c r="AG66" s="250">
        <f t="shared" si="178"/>
        <v>750</v>
      </c>
      <c r="AH66" s="250">
        <f t="shared" si="178"/>
        <v>750</v>
      </c>
      <c r="AI66" s="250">
        <f t="shared" si="178"/>
        <v>750</v>
      </c>
      <c r="AJ66" s="249">
        <f t="shared" si="148"/>
        <v>9000</v>
      </c>
      <c r="AK66" s="7"/>
      <c r="AL66" s="216" t="s">
        <v>169</v>
      </c>
      <c r="AM66" s="250">
        <f t="shared" ref="AM66:AX66" si="179">$AY$66/12</f>
        <v>900</v>
      </c>
      <c r="AN66" s="250">
        <f t="shared" si="179"/>
        <v>900</v>
      </c>
      <c r="AO66" s="250">
        <f t="shared" si="179"/>
        <v>900</v>
      </c>
      <c r="AP66" s="250">
        <f t="shared" si="179"/>
        <v>900</v>
      </c>
      <c r="AQ66" s="250">
        <f t="shared" si="179"/>
        <v>900</v>
      </c>
      <c r="AR66" s="250">
        <f t="shared" si="179"/>
        <v>900</v>
      </c>
      <c r="AS66" s="250">
        <f t="shared" si="179"/>
        <v>900</v>
      </c>
      <c r="AT66" s="250">
        <f t="shared" si="179"/>
        <v>900</v>
      </c>
      <c r="AU66" s="250">
        <f t="shared" si="179"/>
        <v>900</v>
      </c>
      <c r="AV66" s="250">
        <f t="shared" si="179"/>
        <v>900</v>
      </c>
      <c r="AW66" s="250">
        <f t="shared" si="179"/>
        <v>900</v>
      </c>
      <c r="AX66" s="250">
        <f t="shared" si="179"/>
        <v>900</v>
      </c>
      <c r="AY66" s="249">
        <f t="shared" si="150"/>
        <v>10800</v>
      </c>
      <c r="AZ66" s="7"/>
      <c r="BA66" s="216" t="s">
        <v>169</v>
      </c>
      <c r="BB66" s="250">
        <f t="shared" ref="BB66:BM66" si="180">$BN$66/12</f>
        <v>1080</v>
      </c>
      <c r="BC66" s="250">
        <f t="shared" si="180"/>
        <v>1080</v>
      </c>
      <c r="BD66" s="250">
        <f t="shared" si="180"/>
        <v>1080</v>
      </c>
      <c r="BE66" s="250">
        <f t="shared" si="180"/>
        <v>1080</v>
      </c>
      <c r="BF66" s="250">
        <f t="shared" si="180"/>
        <v>1080</v>
      </c>
      <c r="BG66" s="250">
        <f t="shared" si="180"/>
        <v>1080</v>
      </c>
      <c r="BH66" s="250">
        <f t="shared" si="180"/>
        <v>1080</v>
      </c>
      <c r="BI66" s="250">
        <f t="shared" si="180"/>
        <v>1080</v>
      </c>
      <c r="BJ66" s="250">
        <f t="shared" si="180"/>
        <v>1080</v>
      </c>
      <c r="BK66" s="250">
        <f t="shared" si="180"/>
        <v>1080</v>
      </c>
      <c r="BL66" s="250">
        <f t="shared" si="180"/>
        <v>1080</v>
      </c>
      <c r="BM66" s="250">
        <f t="shared" si="180"/>
        <v>1080</v>
      </c>
      <c r="BN66" s="249">
        <f t="shared" si="152"/>
        <v>12960</v>
      </c>
      <c r="BO66" s="7"/>
      <c r="BP66" s="216" t="s">
        <v>169</v>
      </c>
      <c r="BQ66" s="250">
        <f t="shared" ref="BQ66:CB66" si="181">$CC$66/12</f>
        <v>1296</v>
      </c>
      <c r="BR66" s="250">
        <f t="shared" si="181"/>
        <v>1296</v>
      </c>
      <c r="BS66" s="250">
        <f t="shared" si="181"/>
        <v>1296</v>
      </c>
      <c r="BT66" s="250">
        <f t="shared" si="181"/>
        <v>1296</v>
      </c>
      <c r="BU66" s="250">
        <f t="shared" si="181"/>
        <v>1296</v>
      </c>
      <c r="BV66" s="250">
        <f t="shared" si="181"/>
        <v>1296</v>
      </c>
      <c r="BW66" s="250">
        <f t="shared" si="181"/>
        <v>1296</v>
      </c>
      <c r="BX66" s="250">
        <f t="shared" si="181"/>
        <v>1296</v>
      </c>
      <c r="BY66" s="250">
        <f t="shared" si="181"/>
        <v>1296</v>
      </c>
      <c r="BZ66" s="250">
        <f t="shared" si="181"/>
        <v>1296</v>
      </c>
      <c r="CA66" s="250">
        <f t="shared" si="181"/>
        <v>1296</v>
      </c>
      <c r="CB66" s="250">
        <f t="shared" si="181"/>
        <v>1296</v>
      </c>
      <c r="CC66" s="249">
        <f t="shared" si="154"/>
        <v>15552</v>
      </c>
      <c r="CE66" s="216" t="s">
        <v>169</v>
      </c>
      <c r="CF66" s="250">
        <f t="shared" ref="CF66:CQ66" si="182">$CR$66/12</f>
        <v>1555.1999999999998</v>
      </c>
      <c r="CG66" s="250">
        <f t="shared" si="182"/>
        <v>1555.1999999999998</v>
      </c>
      <c r="CH66" s="250">
        <f t="shared" si="182"/>
        <v>1555.1999999999998</v>
      </c>
      <c r="CI66" s="250">
        <f t="shared" si="182"/>
        <v>1555.1999999999998</v>
      </c>
      <c r="CJ66" s="250">
        <f t="shared" si="182"/>
        <v>1555.1999999999998</v>
      </c>
      <c r="CK66" s="250">
        <f t="shared" si="182"/>
        <v>1555.1999999999998</v>
      </c>
      <c r="CL66" s="250">
        <f t="shared" si="182"/>
        <v>1555.1999999999998</v>
      </c>
      <c r="CM66" s="250">
        <f t="shared" si="182"/>
        <v>1555.1999999999998</v>
      </c>
      <c r="CN66" s="250">
        <f t="shared" si="182"/>
        <v>1555.1999999999998</v>
      </c>
      <c r="CO66" s="250">
        <f t="shared" si="182"/>
        <v>1555.1999999999998</v>
      </c>
      <c r="CP66" s="250">
        <f t="shared" si="182"/>
        <v>1555.1999999999998</v>
      </c>
      <c r="CQ66" s="250">
        <f t="shared" si="182"/>
        <v>1555.1999999999998</v>
      </c>
      <c r="CR66" s="249">
        <f t="shared" si="156"/>
        <v>18662.399999999998</v>
      </c>
    </row>
    <row r="67" spans="1:96" ht="42.75" customHeight="1" x14ac:dyDescent="0.25">
      <c r="A67" s="4"/>
      <c r="B67" s="233" t="s">
        <v>184</v>
      </c>
      <c r="C67" s="234">
        <v>2500</v>
      </c>
      <c r="D67" s="220">
        <f t="shared" si="167"/>
        <v>3000</v>
      </c>
      <c r="E67" s="220">
        <f t="shared" si="167"/>
        <v>3600</v>
      </c>
      <c r="F67" s="220">
        <f t="shared" si="167"/>
        <v>4320</v>
      </c>
      <c r="G67" s="220">
        <f t="shared" si="167"/>
        <v>5184</v>
      </c>
      <c r="H67" s="4"/>
      <c r="I67" s="4"/>
      <c r="J67" s="4"/>
      <c r="K67" s="73"/>
      <c r="L67" s="73"/>
      <c r="M67" s="73"/>
      <c r="N67" s="73"/>
      <c r="O67" s="73"/>
      <c r="P67" s="67"/>
      <c r="Q67" s="4"/>
      <c r="R67" s="67"/>
      <c r="S67" s="135"/>
      <c r="T67" s="134"/>
      <c r="U67" s="134"/>
      <c r="V67" s="5"/>
      <c r="W67" s="216" t="s">
        <v>171</v>
      </c>
      <c r="X67" s="250">
        <f t="shared" ref="X67:AI67" si="183">$AJ$67/12</f>
        <v>1250</v>
      </c>
      <c r="Y67" s="250">
        <f t="shared" si="183"/>
        <v>1250</v>
      </c>
      <c r="Z67" s="250">
        <f t="shared" si="183"/>
        <v>1250</v>
      </c>
      <c r="AA67" s="250">
        <f t="shared" si="183"/>
        <v>1250</v>
      </c>
      <c r="AB67" s="250">
        <f t="shared" si="183"/>
        <v>1250</v>
      </c>
      <c r="AC67" s="250">
        <f t="shared" si="183"/>
        <v>1250</v>
      </c>
      <c r="AD67" s="250">
        <f t="shared" si="183"/>
        <v>1250</v>
      </c>
      <c r="AE67" s="250">
        <f t="shared" si="183"/>
        <v>1250</v>
      </c>
      <c r="AF67" s="250">
        <f t="shared" si="183"/>
        <v>1250</v>
      </c>
      <c r="AG67" s="250">
        <f t="shared" si="183"/>
        <v>1250</v>
      </c>
      <c r="AH67" s="250">
        <f t="shared" si="183"/>
        <v>1250</v>
      </c>
      <c r="AI67" s="250">
        <f t="shared" si="183"/>
        <v>1250</v>
      </c>
      <c r="AJ67" s="249">
        <f t="shared" si="148"/>
        <v>15000</v>
      </c>
      <c r="AK67" s="7"/>
      <c r="AL67" s="216" t="s">
        <v>171</v>
      </c>
      <c r="AM67" s="250">
        <f t="shared" ref="AM67:AX67" si="184">$AY$67/12</f>
        <v>1500</v>
      </c>
      <c r="AN67" s="250">
        <f t="shared" si="184"/>
        <v>1500</v>
      </c>
      <c r="AO67" s="250">
        <f t="shared" si="184"/>
        <v>1500</v>
      </c>
      <c r="AP67" s="250">
        <f t="shared" si="184"/>
        <v>1500</v>
      </c>
      <c r="AQ67" s="250">
        <f t="shared" si="184"/>
        <v>1500</v>
      </c>
      <c r="AR67" s="250">
        <f t="shared" si="184"/>
        <v>1500</v>
      </c>
      <c r="AS67" s="250">
        <f t="shared" si="184"/>
        <v>1500</v>
      </c>
      <c r="AT67" s="250">
        <f t="shared" si="184"/>
        <v>1500</v>
      </c>
      <c r="AU67" s="250">
        <f t="shared" si="184"/>
        <v>1500</v>
      </c>
      <c r="AV67" s="250">
        <f t="shared" si="184"/>
        <v>1500</v>
      </c>
      <c r="AW67" s="250">
        <f t="shared" si="184"/>
        <v>1500</v>
      </c>
      <c r="AX67" s="250">
        <f t="shared" si="184"/>
        <v>1500</v>
      </c>
      <c r="AY67" s="249">
        <f t="shared" si="150"/>
        <v>18000</v>
      </c>
      <c r="AZ67" s="7"/>
      <c r="BA67" s="216" t="s">
        <v>171</v>
      </c>
      <c r="BB67" s="250">
        <f t="shared" ref="BB67:BM67" si="185">$BN$67/12</f>
        <v>1800</v>
      </c>
      <c r="BC67" s="250">
        <f t="shared" si="185"/>
        <v>1800</v>
      </c>
      <c r="BD67" s="250">
        <f t="shared" si="185"/>
        <v>1800</v>
      </c>
      <c r="BE67" s="250">
        <f t="shared" si="185"/>
        <v>1800</v>
      </c>
      <c r="BF67" s="250">
        <f t="shared" si="185"/>
        <v>1800</v>
      </c>
      <c r="BG67" s="250">
        <f t="shared" si="185"/>
        <v>1800</v>
      </c>
      <c r="BH67" s="250">
        <f t="shared" si="185"/>
        <v>1800</v>
      </c>
      <c r="BI67" s="250">
        <f t="shared" si="185"/>
        <v>1800</v>
      </c>
      <c r="BJ67" s="250">
        <f t="shared" si="185"/>
        <v>1800</v>
      </c>
      <c r="BK67" s="250">
        <f t="shared" si="185"/>
        <v>1800</v>
      </c>
      <c r="BL67" s="250">
        <f t="shared" si="185"/>
        <v>1800</v>
      </c>
      <c r="BM67" s="250">
        <f t="shared" si="185"/>
        <v>1800</v>
      </c>
      <c r="BN67" s="249">
        <f t="shared" si="152"/>
        <v>21600</v>
      </c>
      <c r="BO67" s="7"/>
      <c r="BP67" s="216" t="s">
        <v>171</v>
      </c>
      <c r="BQ67" s="250">
        <f t="shared" ref="BQ67:CB67" si="186">$CC$67/12</f>
        <v>2160</v>
      </c>
      <c r="BR67" s="250">
        <f t="shared" si="186"/>
        <v>2160</v>
      </c>
      <c r="BS67" s="250">
        <f t="shared" si="186"/>
        <v>2160</v>
      </c>
      <c r="BT67" s="250">
        <f t="shared" si="186"/>
        <v>2160</v>
      </c>
      <c r="BU67" s="250">
        <f t="shared" si="186"/>
        <v>2160</v>
      </c>
      <c r="BV67" s="250">
        <f t="shared" si="186"/>
        <v>2160</v>
      </c>
      <c r="BW67" s="250">
        <f t="shared" si="186"/>
        <v>2160</v>
      </c>
      <c r="BX67" s="250">
        <f t="shared" si="186"/>
        <v>2160</v>
      </c>
      <c r="BY67" s="250">
        <f t="shared" si="186"/>
        <v>2160</v>
      </c>
      <c r="BZ67" s="250">
        <f t="shared" si="186"/>
        <v>2160</v>
      </c>
      <c r="CA67" s="250">
        <f t="shared" si="186"/>
        <v>2160</v>
      </c>
      <c r="CB67" s="250">
        <f t="shared" si="186"/>
        <v>2160</v>
      </c>
      <c r="CC67" s="249">
        <f t="shared" si="154"/>
        <v>25920</v>
      </c>
      <c r="CE67" s="216" t="s">
        <v>171</v>
      </c>
      <c r="CF67" s="250">
        <f t="shared" ref="CF67:CQ67" si="187">$CR$67/12</f>
        <v>2592</v>
      </c>
      <c r="CG67" s="250">
        <f t="shared" si="187"/>
        <v>2592</v>
      </c>
      <c r="CH67" s="250">
        <f t="shared" si="187"/>
        <v>2592</v>
      </c>
      <c r="CI67" s="250">
        <f t="shared" si="187"/>
        <v>2592</v>
      </c>
      <c r="CJ67" s="250">
        <f t="shared" si="187"/>
        <v>2592</v>
      </c>
      <c r="CK67" s="250">
        <f t="shared" si="187"/>
        <v>2592</v>
      </c>
      <c r="CL67" s="250">
        <f t="shared" si="187"/>
        <v>2592</v>
      </c>
      <c r="CM67" s="250">
        <f t="shared" si="187"/>
        <v>2592</v>
      </c>
      <c r="CN67" s="250">
        <f t="shared" si="187"/>
        <v>2592</v>
      </c>
      <c r="CO67" s="250">
        <f t="shared" si="187"/>
        <v>2592</v>
      </c>
      <c r="CP67" s="250">
        <f t="shared" si="187"/>
        <v>2592</v>
      </c>
      <c r="CQ67" s="250">
        <f t="shared" si="187"/>
        <v>2592</v>
      </c>
      <c r="CR67" s="249">
        <f t="shared" si="156"/>
        <v>31104</v>
      </c>
    </row>
    <row r="68" spans="1:96" ht="18.75" customHeight="1" x14ac:dyDescent="0.25">
      <c r="A68" s="4"/>
      <c r="B68" s="233" t="s">
        <v>185</v>
      </c>
      <c r="C68" s="234">
        <v>2000</v>
      </c>
      <c r="D68" s="220">
        <f t="shared" si="167"/>
        <v>2400</v>
      </c>
      <c r="E68" s="220">
        <f t="shared" si="167"/>
        <v>2880</v>
      </c>
      <c r="F68" s="220">
        <f t="shared" si="167"/>
        <v>3456</v>
      </c>
      <c r="G68" s="220">
        <f t="shared" si="167"/>
        <v>4147.2</v>
      </c>
      <c r="H68" s="4"/>
      <c r="I68" s="4"/>
      <c r="J68" s="4"/>
      <c r="K68" s="4"/>
      <c r="L68" s="4"/>
      <c r="M68" s="4"/>
      <c r="N68" s="73"/>
      <c r="O68" s="73"/>
      <c r="P68" s="67"/>
      <c r="Q68" s="4"/>
      <c r="R68" s="67"/>
      <c r="S68" s="67"/>
      <c r="T68" s="4"/>
      <c r="U68" s="23"/>
      <c r="V68" s="5"/>
      <c r="W68" s="216" t="s">
        <v>172</v>
      </c>
      <c r="X68" s="250">
        <f t="shared" ref="X68:AI68" si="188">$AJ$68/12</f>
        <v>500</v>
      </c>
      <c r="Y68" s="250">
        <f t="shared" si="188"/>
        <v>500</v>
      </c>
      <c r="Z68" s="250">
        <f t="shared" si="188"/>
        <v>500</v>
      </c>
      <c r="AA68" s="250">
        <f t="shared" si="188"/>
        <v>500</v>
      </c>
      <c r="AB68" s="250">
        <f t="shared" si="188"/>
        <v>500</v>
      </c>
      <c r="AC68" s="250">
        <f t="shared" si="188"/>
        <v>500</v>
      </c>
      <c r="AD68" s="250">
        <f t="shared" si="188"/>
        <v>500</v>
      </c>
      <c r="AE68" s="250">
        <f t="shared" si="188"/>
        <v>500</v>
      </c>
      <c r="AF68" s="250">
        <f t="shared" si="188"/>
        <v>500</v>
      </c>
      <c r="AG68" s="250">
        <f t="shared" si="188"/>
        <v>500</v>
      </c>
      <c r="AH68" s="250">
        <f t="shared" si="188"/>
        <v>500</v>
      </c>
      <c r="AI68" s="250">
        <f t="shared" si="188"/>
        <v>500</v>
      </c>
      <c r="AJ68" s="249">
        <f t="shared" si="148"/>
        <v>6000</v>
      </c>
      <c r="AK68" s="7"/>
      <c r="AL68" s="216" t="s">
        <v>172</v>
      </c>
      <c r="AM68" s="250">
        <f t="shared" ref="AM68:AX68" si="189">$AY$68/12</f>
        <v>600</v>
      </c>
      <c r="AN68" s="250">
        <f t="shared" si="189"/>
        <v>600</v>
      </c>
      <c r="AO68" s="250">
        <f t="shared" si="189"/>
        <v>600</v>
      </c>
      <c r="AP68" s="250">
        <f t="shared" si="189"/>
        <v>600</v>
      </c>
      <c r="AQ68" s="250">
        <f t="shared" si="189"/>
        <v>600</v>
      </c>
      <c r="AR68" s="250">
        <f t="shared" si="189"/>
        <v>600</v>
      </c>
      <c r="AS68" s="250">
        <f t="shared" si="189"/>
        <v>600</v>
      </c>
      <c r="AT68" s="250">
        <f t="shared" si="189"/>
        <v>600</v>
      </c>
      <c r="AU68" s="250">
        <f t="shared" si="189"/>
        <v>600</v>
      </c>
      <c r="AV68" s="250">
        <f t="shared" si="189"/>
        <v>600</v>
      </c>
      <c r="AW68" s="250">
        <f t="shared" si="189"/>
        <v>600</v>
      </c>
      <c r="AX68" s="250">
        <f t="shared" si="189"/>
        <v>600</v>
      </c>
      <c r="AY68" s="249">
        <f t="shared" si="150"/>
        <v>7200</v>
      </c>
      <c r="AZ68" s="7"/>
      <c r="BA68" s="216" t="s">
        <v>172</v>
      </c>
      <c r="BB68" s="250">
        <f t="shared" ref="BB68:BM68" si="190">$BN$68/12</f>
        <v>720</v>
      </c>
      <c r="BC68" s="250">
        <f t="shared" si="190"/>
        <v>720</v>
      </c>
      <c r="BD68" s="250">
        <f t="shared" si="190"/>
        <v>720</v>
      </c>
      <c r="BE68" s="250">
        <f t="shared" si="190"/>
        <v>720</v>
      </c>
      <c r="BF68" s="250">
        <f t="shared" si="190"/>
        <v>720</v>
      </c>
      <c r="BG68" s="250">
        <f t="shared" si="190"/>
        <v>720</v>
      </c>
      <c r="BH68" s="250">
        <f t="shared" si="190"/>
        <v>720</v>
      </c>
      <c r="BI68" s="250">
        <f t="shared" si="190"/>
        <v>720</v>
      </c>
      <c r="BJ68" s="250">
        <f t="shared" si="190"/>
        <v>720</v>
      </c>
      <c r="BK68" s="250">
        <f t="shared" si="190"/>
        <v>720</v>
      </c>
      <c r="BL68" s="250">
        <f t="shared" si="190"/>
        <v>720</v>
      </c>
      <c r="BM68" s="250">
        <f t="shared" si="190"/>
        <v>720</v>
      </c>
      <c r="BN68" s="249">
        <f t="shared" si="152"/>
        <v>8640</v>
      </c>
      <c r="BO68" s="7"/>
      <c r="BP68" s="216" t="s">
        <v>172</v>
      </c>
      <c r="BQ68" s="250">
        <f t="shared" ref="BQ68:CB68" si="191">$CC$68/12</f>
        <v>864</v>
      </c>
      <c r="BR68" s="250">
        <f t="shared" si="191"/>
        <v>864</v>
      </c>
      <c r="BS68" s="250">
        <f t="shared" si="191"/>
        <v>864</v>
      </c>
      <c r="BT68" s="250">
        <f t="shared" si="191"/>
        <v>864</v>
      </c>
      <c r="BU68" s="250">
        <f t="shared" si="191"/>
        <v>864</v>
      </c>
      <c r="BV68" s="250">
        <f t="shared" si="191"/>
        <v>864</v>
      </c>
      <c r="BW68" s="250">
        <f t="shared" si="191"/>
        <v>864</v>
      </c>
      <c r="BX68" s="250">
        <f t="shared" si="191"/>
        <v>864</v>
      </c>
      <c r="BY68" s="250">
        <f t="shared" si="191"/>
        <v>864</v>
      </c>
      <c r="BZ68" s="250">
        <f t="shared" si="191"/>
        <v>864</v>
      </c>
      <c r="CA68" s="250">
        <f t="shared" si="191"/>
        <v>864</v>
      </c>
      <c r="CB68" s="250">
        <f t="shared" si="191"/>
        <v>864</v>
      </c>
      <c r="CC68" s="249">
        <f t="shared" si="154"/>
        <v>10368</v>
      </c>
      <c r="CE68" s="216" t="s">
        <v>172</v>
      </c>
      <c r="CF68" s="250">
        <f t="shared" ref="CF68:CQ68" si="192">$CR$68/12</f>
        <v>1036.8</v>
      </c>
      <c r="CG68" s="250">
        <f t="shared" si="192"/>
        <v>1036.8</v>
      </c>
      <c r="CH68" s="250">
        <f t="shared" si="192"/>
        <v>1036.8</v>
      </c>
      <c r="CI68" s="250">
        <f t="shared" si="192"/>
        <v>1036.8</v>
      </c>
      <c r="CJ68" s="250">
        <f t="shared" si="192"/>
        <v>1036.8</v>
      </c>
      <c r="CK68" s="250">
        <f t="shared" si="192"/>
        <v>1036.8</v>
      </c>
      <c r="CL68" s="250">
        <f t="shared" si="192"/>
        <v>1036.8</v>
      </c>
      <c r="CM68" s="250">
        <f t="shared" si="192"/>
        <v>1036.8</v>
      </c>
      <c r="CN68" s="250">
        <f t="shared" si="192"/>
        <v>1036.8</v>
      </c>
      <c r="CO68" s="250">
        <f t="shared" si="192"/>
        <v>1036.8</v>
      </c>
      <c r="CP68" s="250">
        <f t="shared" si="192"/>
        <v>1036.8</v>
      </c>
      <c r="CQ68" s="250">
        <f t="shared" si="192"/>
        <v>1036.8</v>
      </c>
      <c r="CR68" s="249">
        <f t="shared" si="156"/>
        <v>12441.6</v>
      </c>
    </row>
    <row r="69" spans="1:96" ht="39" customHeight="1" x14ac:dyDescent="0.25">
      <c r="A69" s="4"/>
      <c r="B69" s="233" t="s">
        <v>186</v>
      </c>
      <c r="C69" s="234">
        <v>850.00000000000011</v>
      </c>
      <c r="D69" s="220">
        <f t="shared" si="167"/>
        <v>1020.0000000000001</v>
      </c>
      <c r="E69" s="220">
        <f t="shared" si="167"/>
        <v>1224</v>
      </c>
      <c r="F69" s="220">
        <f t="shared" si="167"/>
        <v>1468.8</v>
      </c>
      <c r="G69" s="220">
        <f t="shared" si="167"/>
        <v>1762.56</v>
      </c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23"/>
      <c r="V69" s="5"/>
      <c r="W69" s="252" t="s">
        <v>174</v>
      </c>
      <c r="X69" s="248">
        <f t="shared" ref="X69:AI69" si="193">$AJ$69/12</f>
        <v>416.66666666666669</v>
      </c>
      <c r="Y69" s="248">
        <f t="shared" si="193"/>
        <v>416.66666666666669</v>
      </c>
      <c r="Z69" s="248">
        <f t="shared" si="193"/>
        <v>416.66666666666669</v>
      </c>
      <c r="AA69" s="248">
        <f t="shared" si="193"/>
        <v>416.66666666666669</v>
      </c>
      <c r="AB69" s="248">
        <f t="shared" si="193"/>
        <v>416.66666666666669</v>
      </c>
      <c r="AC69" s="248">
        <f t="shared" si="193"/>
        <v>416.66666666666669</v>
      </c>
      <c r="AD69" s="248">
        <f t="shared" si="193"/>
        <v>416.66666666666669</v>
      </c>
      <c r="AE69" s="248">
        <f t="shared" si="193"/>
        <v>416.66666666666669</v>
      </c>
      <c r="AF69" s="248">
        <f t="shared" si="193"/>
        <v>416.66666666666669</v>
      </c>
      <c r="AG69" s="248">
        <f t="shared" si="193"/>
        <v>416.66666666666669</v>
      </c>
      <c r="AH69" s="248">
        <f t="shared" si="193"/>
        <v>416.66666666666669</v>
      </c>
      <c r="AI69" s="248">
        <f t="shared" si="193"/>
        <v>416.66666666666669</v>
      </c>
      <c r="AJ69" s="249">
        <f t="shared" si="148"/>
        <v>5000</v>
      </c>
      <c r="AK69" s="7"/>
      <c r="AL69" s="252" t="s">
        <v>174</v>
      </c>
      <c r="AM69" s="248">
        <f t="shared" ref="AM69:AX69" si="194">$AY$69/12</f>
        <v>500</v>
      </c>
      <c r="AN69" s="248">
        <f t="shared" si="194"/>
        <v>500</v>
      </c>
      <c r="AO69" s="248">
        <f t="shared" si="194"/>
        <v>500</v>
      </c>
      <c r="AP69" s="248">
        <f t="shared" si="194"/>
        <v>500</v>
      </c>
      <c r="AQ69" s="248">
        <f t="shared" si="194"/>
        <v>500</v>
      </c>
      <c r="AR69" s="248">
        <f t="shared" si="194"/>
        <v>500</v>
      </c>
      <c r="AS69" s="248">
        <f t="shared" si="194"/>
        <v>500</v>
      </c>
      <c r="AT69" s="248">
        <f t="shared" si="194"/>
        <v>500</v>
      </c>
      <c r="AU69" s="248">
        <f t="shared" si="194"/>
        <v>500</v>
      </c>
      <c r="AV69" s="248">
        <f t="shared" si="194"/>
        <v>500</v>
      </c>
      <c r="AW69" s="248">
        <f t="shared" si="194"/>
        <v>500</v>
      </c>
      <c r="AX69" s="248">
        <f t="shared" si="194"/>
        <v>500</v>
      </c>
      <c r="AY69" s="249">
        <f t="shared" si="150"/>
        <v>6000</v>
      </c>
      <c r="AZ69" s="7"/>
      <c r="BA69" s="252" t="s">
        <v>174</v>
      </c>
      <c r="BB69" s="248">
        <f t="shared" ref="BB69:BM69" si="195">$BN$69/12</f>
        <v>600</v>
      </c>
      <c r="BC69" s="248">
        <f t="shared" si="195"/>
        <v>600</v>
      </c>
      <c r="BD69" s="248">
        <f t="shared" si="195"/>
        <v>600</v>
      </c>
      <c r="BE69" s="248">
        <f t="shared" si="195"/>
        <v>600</v>
      </c>
      <c r="BF69" s="248">
        <f t="shared" si="195"/>
        <v>600</v>
      </c>
      <c r="BG69" s="248">
        <f t="shared" si="195"/>
        <v>600</v>
      </c>
      <c r="BH69" s="248">
        <f t="shared" si="195"/>
        <v>600</v>
      </c>
      <c r="BI69" s="248">
        <f t="shared" si="195"/>
        <v>600</v>
      </c>
      <c r="BJ69" s="248">
        <f t="shared" si="195"/>
        <v>600</v>
      </c>
      <c r="BK69" s="248">
        <f t="shared" si="195"/>
        <v>600</v>
      </c>
      <c r="BL69" s="248">
        <f t="shared" si="195"/>
        <v>600</v>
      </c>
      <c r="BM69" s="248">
        <f t="shared" si="195"/>
        <v>600</v>
      </c>
      <c r="BN69" s="249">
        <f t="shared" si="152"/>
        <v>7200</v>
      </c>
      <c r="BO69" s="7"/>
      <c r="BP69" s="252" t="s">
        <v>174</v>
      </c>
      <c r="BQ69" s="248">
        <f t="shared" ref="BQ69:CB69" si="196">$CC$69/12</f>
        <v>720</v>
      </c>
      <c r="BR69" s="248">
        <f t="shared" si="196"/>
        <v>720</v>
      </c>
      <c r="BS69" s="248">
        <f t="shared" si="196"/>
        <v>720</v>
      </c>
      <c r="BT69" s="248">
        <f t="shared" si="196"/>
        <v>720</v>
      </c>
      <c r="BU69" s="248">
        <f t="shared" si="196"/>
        <v>720</v>
      </c>
      <c r="BV69" s="248">
        <f t="shared" si="196"/>
        <v>720</v>
      </c>
      <c r="BW69" s="248">
        <f t="shared" si="196"/>
        <v>720</v>
      </c>
      <c r="BX69" s="248">
        <f t="shared" si="196"/>
        <v>720</v>
      </c>
      <c r="BY69" s="248">
        <f t="shared" si="196"/>
        <v>720</v>
      </c>
      <c r="BZ69" s="248">
        <f t="shared" si="196"/>
        <v>720</v>
      </c>
      <c r="CA69" s="248">
        <f t="shared" si="196"/>
        <v>720</v>
      </c>
      <c r="CB69" s="248">
        <f t="shared" si="196"/>
        <v>720</v>
      </c>
      <c r="CC69" s="249">
        <f t="shared" si="154"/>
        <v>8640</v>
      </c>
      <c r="CE69" s="252" t="s">
        <v>174</v>
      </c>
      <c r="CF69" s="248">
        <f t="shared" ref="CF69:CQ69" si="197">$CR$69/12</f>
        <v>864</v>
      </c>
      <c r="CG69" s="248">
        <f t="shared" si="197"/>
        <v>864</v>
      </c>
      <c r="CH69" s="248">
        <f t="shared" si="197"/>
        <v>864</v>
      </c>
      <c r="CI69" s="248">
        <f t="shared" si="197"/>
        <v>864</v>
      </c>
      <c r="CJ69" s="248">
        <f t="shared" si="197"/>
        <v>864</v>
      </c>
      <c r="CK69" s="248">
        <f t="shared" si="197"/>
        <v>864</v>
      </c>
      <c r="CL69" s="248">
        <f t="shared" si="197"/>
        <v>864</v>
      </c>
      <c r="CM69" s="248">
        <f t="shared" si="197"/>
        <v>864</v>
      </c>
      <c r="CN69" s="248">
        <f t="shared" si="197"/>
        <v>864</v>
      </c>
      <c r="CO69" s="248">
        <f t="shared" si="197"/>
        <v>864</v>
      </c>
      <c r="CP69" s="248">
        <f t="shared" si="197"/>
        <v>864</v>
      </c>
      <c r="CQ69" s="248">
        <f t="shared" si="197"/>
        <v>864</v>
      </c>
      <c r="CR69" s="249">
        <f t="shared" si="156"/>
        <v>10368</v>
      </c>
    </row>
    <row r="70" spans="1:96" ht="18.75" customHeight="1" x14ac:dyDescent="0.25">
      <c r="A70" s="4"/>
      <c r="B70" s="233" t="s">
        <v>187</v>
      </c>
      <c r="C70" s="234">
        <v>549.99999999999989</v>
      </c>
      <c r="D70" s="220">
        <f t="shared" si="167"/>
        <v>659.99999999999989</v>
      </c>
      <c r="E70" s="220">
        <f t="shared" si="167"/>
        <v>791.99999999999989</v>
      </c>
      <c r="F70" s="220">
        <f t="shared" si="167"/>
        <v>950.39999999999986</v>
      </c>
      <c r="G70" s="220">
        <f t="shared" si="167"/>
        <v>1140.4799999999998</v>
      </c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23"/>
      <c r="V70" s="5"/>
      <c r="W70" s="216" t="s">
        <v>175</v>
      </c>
      <c r="X70" s="250">
        <f t="shared" ref="X70:AI70" si="198">$AJ$70/12</f>
        <v>416.66666666666669</v>
      </c>
      <c r="Y70" s="250">
        <f t="shared" si="198"/>
        <v>416.66666666666669</v>
      </c>
      <c r="Z70" s="250">
        <f t="shared" si="198"/>
        <v>416.66666666666669</v>
      </c>
      <c r="AA70" s="250">
        <f t="shared" si="198"/>
        <v>416.66666666666669</v>
      </c>
      <c r="AB70" s="250">
        <f t="shared" si="198"/>
        <v>416.66666666666669</v>
      </c>
      <c r="AC70" s="250">
        <f t="shared" si="198"/>
        <v>416.66666666666669</v>
      </c>
      <c r="AD70" s="250">
        <f t="shared" si="198"/>
        <v>416.66666666666669</v>
      </c>
      <c r="AE70" s="250">
        <f t="shared" si="198"/>
        <v>416.66666666666669</v>
      </c>
      <c r="AF70" s="250">
        <f t="shared" si="198"/>
        <v>416.66666666666669</v>
      </c>
      <c r="AG70" s="250">
        <f t="shared" si="198"/>
        <v>416.66666666666669</v>
      </c>
      <c r="AH70" s="250">
        <f t="shared" si="198"/>
        <v>416.66666666666669</v>
      </c>
      <c r="AI70" s="250">
        <f t="shared" si="198"/>
        <v>416.66666666666669</v>
      </c>
      <c r="AJ70" s="249">
        <f t="shared" si="148"/>
        <v>5000</v>
      </c>
      <c r="AK70" s="7"/>
      <c r="AL70" s="216" t="s">
        <v>175</v>
      </c>
      <c r="AM70" s="250">
        <f t="shared" ref="AM70:AX70" si="199">$AY$70/12</f>
        <v>500</v>
      </c>
      <c r="AN70" s="250">
        <f t="shared" si="199"/>
        <v>500</v>
      </c>
      <c r="AO70" s="250">
        <f t="shared" si="199"/>
        <v>500</v>
      </c>
      <c r="AP70" s="250">
        <f t="shared" si="199"/>
        <v>500</v>
      </c>
      <c r="AQ70" s="250">
        <f t="shared" si="199"/>
        <v>500</v>
      </c>
      <c r="AR70" s="250">
        <f t="shared" si="199"/>
        <v>500</v>
      </c>
      <c r="AS70" s="250">
        <f t="shared" si="199"/>
        <v>500</v>
      </c>
      <c r="AT70" s="250">
        <f t="shared" si="199"/>
        <v>500</v>
      </c>
      <c r="AU70" s="250">
        <f t="shared" si="199"/>
        <v>500</v>
      </c>
      <c r="AV70" s="250">
        <f t="shared" si="199"/>
        <v>500</v>
      </c>
      <c r="AW70" s="250">
        <f t="shared" si="199"/>
        <v>500</v>
      </c>
      <c r="AX70" s="250">
        <f t="shared" si="199"/>
        <v>500</v>
      </c>
      <c r="AY70" s="249">
        <f t="shared" si="150"/>
        <v>6000</v>
      </c>
      <c r="AZ70" s="7"/>
      <c r="BA70" s="216" t="s">
        <v>175</v>
      </c>
      <c r="BB70" s="250">
        <f t="shared" ref="BB70:BM70" si="200">$BN$70/12</f>
        <v>600</v>
      </c>
      <c r="BC70" s="250">
        <f t="shared" si="200"/>
        <v>600</v>
      </c>
      <c r="BD70" s="250">
        <f t="shared" si="200"/>
        <v>600</v>
      </c>
      <c r="BE70" s="250">
        <f t="shared" si="200"/>
        <v>600</v>
      </c>
      <c r="BF70" s="250">
        <f t="shared" si="200"/>
        <v>600</v>
      </c>
      <c r="BG70" s="250">
        <f t="shared" si="200"/>
        <v>600</v>
      </c>
      <c r="BH70" s="250">
        <f t="shared" si="200"/>
        <v>600</v>
      </c>
      <c r="BI70" s="250">
        <f t="shared" si="200"/>
        <v>600</v>
      </c>
      <c r="BJ70" s="250">
        <f t="shared" si="200"/>
        <v>600</v>
      </c>
      <c r="BK70" s="250">
        <f t="shared" si="200"/>
        <v>600</v>
      </c>
      <c r="BL70" s="250">
        <f t="shared" si="200"/>
        <v>600</v>
      </c>
      <c r="BM70" s="250">
        <f t="shared" si="200"/>
        <v>600</v>
      </c>
      <c r="BN70" s="249">
        <f t="shared" si="152"/>
        <v>7200</v>
      </c>
      <c r="BO70" s="7"/>
      <c r="BP70" s="216" t="s">
        <v>175</v>
      </c>
      <c r="BQ70" s="250">
        <f t="shared" ref="BQ70:CB70" si="201">$CC$70/12</f>
        <v>720</v>
      </c>
      <c r="BR70" s="250">
        <f t="shared" si="201"/>
        <v>720</v>
      </c>
      <c r="BS70" s="250">
        <f t="shared" si="201"/>
        <v>720</v>
      </c>
      <c r="BT70" s="250">
        <f t="shared" si="201"/>
        <v>720</v>
      </c>
      <c r="BU70" s="250">
        <f t="shared" si="201"/>
        <v>720</v>
      </c>
      <c r="BV70" s="250">
        <f t="shared" si="201"/>
        <v>720</v>
      </c>
      <c r="BW70" s="250">
        <f t="shared" si="201"/>
        <v>720</v>
      </c>
      <c r="BX70" s="250">
        <f t="shared" si="201"/>
        <v>720</v>
      </c>
      <c r="BY70" s="250">
        <f t="shared" si="201"/>
        <v>720</v>
      </c>
      <c r="BZ70" s="250">
        <f t="shared" si="201"/>
        <v>720</v>
      </c>
      <c r="CA70" s="250">
        <f t="shared" si="201"/>
        <v>720</v>
      </c>
      <c r="CB70" s="250">
        <f t="shared" si="201"/>
        <v>720</v>
      </c>
      <c r="CC70" s="249">
        <f t="shared" si="154"/>
        <v>8640</v>
      </c>
      <c r="CE70" s="216" t="s">
        <v>175</v>
      </c>
      <c r="CF70" s="250">
        <f t="shared" ref="CF70:CQ70" si="202">$CR$70/12</f>
        <v>864</v>
      </c>
      <c r="CG70" s="250">
        <f t="shared" si="202"/>
        <v>864</v>
      </c>
      <c r="CH70" s="250">
        <f t="shared" si="202"/>
        <v>864</v>
      </c>
      <c r="CI70" s="250">
        <f t="shared" si="202"/>
        <v>864</v>
      </c>
      <c r="CJ70" s="250">
        <f t="shared" si="202"/>
        <v>864</v>
      </c>
      <c r="CK70" s="250">
        <f t="shared" si="202"/>
        <v>864</v>
      </c>
      <c r="CL70" s="250">
        <f t="shared" si="202"/>
        <v>864</v>
      </c>
      <c r="CM70" s="250">
        <f t="shared" si="202"/>
        <v>864</v>
      </c>
      <c r="CN70" s="250">
        <f t="shared" si="202"/>
        <v>864</v>
      </c>
      <c r="CO70" s="250">
        <f t="shared" si="202"/>
        <v>864</v>
      </c>
      <c r="CP70" s="250">
        <f t="shared" si="202"/>
        <v>864</v>
      </c>
      <c r="CQ70" s="250">
        <f t="shared" si="202"/>
        <v>864</v>
      </c>
      <c r="CR70" s="249">
        <f t="shared" si="156"/>
        <v>10368</v>
      </c>
    </row>
    <row r="71" spans="1:96" ht="54" customHeight="1" x14ac:dyDescent="0.25">
      <c r="A71" s="4"/>
      <c r="B71" s="233" t="s">
        <v>188</v>
      </c>
      <c r="C71" s="234">
        <v>300</v>
      </c>
      <c r="D71" s="220">
        <f t="shared" si="167"/>
        <v>360</v>
      </c>
      <c r="E71" s="220">
        <f t="shared" si="167"/>
        <v>432</v>
      </c>
      <c r="F71" s="220">
        <f t="shared" si="167"/>
        <v>518.4</v>
      </c>
      <c r="G71" s="220">
        <f t="shared" si="167"/>
        <v>622.07999999999993</v>
      </c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23"/>
      <c r="V71" s="4"/>
      <c r="W71" s="252" t="s">
        <v>176</v>
      </c>
      <c r="X71" s="248">
        <f t="shared" ref="X71:AI71" si="203">$AJ$71/12</f>
        <v>15000</v>
      </c>
      <c r="Y71" s="248">
        <f t="shared" si="203"/>
        <v>15000</v>
      </c>
      <c r="Z71" s="248">
        <f t="shared" si="203"/>
        <v>15000</v>
      </c>
      <c r="AA71" s="248">
        <f t="shared" si="203"/>
        <v>15000</v>
      </c>
      <c r="AB71" s="248">
        <f t="shared" si="203"/>
        <v>15000</v>
      </c>
      <c r="AC71" s="248">
        <f t="shared" si="203"/>
        <v>15000</v>
      </c>
      <c r="AD71" s="248">
        <f t="shared" si="203"/>
        <v>15000</v>
      </c>
      <c r="AE71" s="248">
        <f t="shared" si="203"/>
        <v>15000</v>
      </c>
      <c r="AF71" s="248">
        <f t="shared" si="203"/>
        <v>15000</v>
      </c>
      <c r="AG71" s="248">
        <f t="shared" si="203"/>
        <v>15000</v>
      </c>
      <c r="AH71" s="248">
        <f t="shared" si="203"/>
        <v>15000</v>
      </c>
      <c r="AI71" s="248">
        <f t="shared" si="203"/>
        <v>15000</v>
      </c>
      <c r="AJ71" s="249">
        <f t="shared" si="148"/>
        <v>180000</v>
      </c>
      <c r="AK71" s="7"/>
      <c r="AL71" s="252" t="s">
        <v>176</v>
      </c>
      <c r="AM71" s="248">
        <f t="shared" ref="AM71:AX71" si="204">$AY$71/12</f>
        <v>18000</v>
      </c>
      <c r="AN71" s="248">
        <f t="shared" si="204"/>
        <v>18000</v>
      </c>
      <c r="AO71" s="248">
        <f t="shared" si="204"/>
        <v>18000</v>
      </c>
      <c r="AP71" s="248">
        <f t="shared" si="204"/>
        <v>18000</v>
      </c>
      <c r="AQ71" s="248">
        <f t="shared" si="204"/>
        <v>18000</v>
      </c>
      <c r="AR71" s="248">
        <f t="shared" si="204"/>
        <v>18000</v>
      </c>
      <c r="AS71" s="248">
        <f t="shared" si="204"/>
        <v>18000</v>
      </c>
      <c r="AT71" s="248">
        <f t="shared" si="204"/>
        <v>18000</v>
      </c>
      <c r="AU71" s="248">
        <f t="shared" si="204"/>
        <v>18000</v>
      </c>
      <c r="AV71" s="248">
        <f t="shared" si="204"/>
        <v>18000</v>
      </c>
      <c r="AW71" s="248">
        <f t="shared" si="204"/>
        <v>18000</v>
      </c>
      <c r="AX71" s="248">
        <f t="shared" si="204"/>
        <v>18000</v>
      </c>
      <c r="AY71" s="249">
        <f t="shared" si="150"/>
        <v>216000</v>
      </c>
      <c r="AZ71" s="7"/>
      <c r="BA71" s="252" t="s">
        <v>176</v>
      </c>
      <c r="BB71" s="248">
        <f t="shared" ref="BB71:BM71" si="205">$BN$71/12</f>
        <v>21600</v>
      </c>
      <c r="BC71" s="248">
        <f t="shared" si="205"/>
        <v>21600</v>
      </c>
      <c r="BD71" s="248">
        <f t="shared" si="205"/>
        <v>21600</v>
      </c>
      <c r="BE71" s="248">
        <f t="shared" si="205"/>
        <v>21600</v>
      </c>
      <c r="BF71" s="248">
        <f t="shared" si="205"/>
        <v>21600</v>
      </c>
      <c r="BG71" s="248">
        <f t="shared" si="205"/>
        <v>21600</v>
      </c>
      <c r="BH71" s="248">
        <f t="shared" si="205"/>
        <v>21600</v>
      </c>
      <c r="BI71" s="248">
        <f t="shared" si="205"/>
        <v>21600</v>
      </c>
      <c r="BJ71" s="248">
        <f t="shared" si="205"/>
        <v>21600</v>
      </c>
      <c r="BK71" s="248">
        <f t="shared" si="205"/>
        <v>21600</v>
      </c>
      <c r="BL71" s="248">
        <f t="shared" si="205"/>
        <v>21600</v>
      </c>
      <c r="BM71" s="248">
        <f t="shared" si="205"/>
        <v>21600</v>
      </c>
      <c r="BN71" s="249">
        <f t="shared" si="152"/>
        <v>259200</v>
      </c>
      <c r="BO71" s="7"/>
      <c r="BP71" s="252" t="s">
        <v>176</v>
      </c>
      <c r="BQ71" s="248">
        <f t="shared" ref="BQ71:CB71" si="206">$CC$71/12</f>
        <v>25920</v>
      </c>
      <c r="BR71" s="248">
        <f t="shared" si="206"/>
        <v>25920</v>
      </c>
      <c r="BS71" s="248">
        <f t="shared" si="206"/>
        <v>25920</v>
      </c>
      <c r="BT71" s="248">
        <f t="shared" si="206"/>
        <v>25920</v>
      </c>
      <c r="BU71" s="248">
        <f t="shared" si="206"/>
        <v>25920</v>
      </c>
      <c r="BV71" s="248">
        <f t="shared" si="206"/>
        <v>25920</v>
      </c>
      <c r="BW71" s="248">
        <f t="shared" si="206"/>
        <v>25920</v>
      </c>
      <c r="BX71" s="248">
        <f t="shared" si="206"/>
        <v>25920</v>
      </c>
      <c r="BY71" s="248">
        <f t="shared" si="206"/>
        <v>25920</v>
      </c>
      <c r="BZ71" s="248">
        <f t="shared" si="206"/>
        <v>25920</v>
      </c>
      <c r="CA71" s="248">
        <f t="shared" si="206"/>
        <v>25920</v>
      </c>
      <c r="CB71" s="248">
        <f t="shared" si="206"/>
        <v>25920</v>
      </c>
      <c r="CC71" s="249">
        <f t="shared" si="154"/>
        <v>311040</v>
      </c>
      <c r="CE71" s="252" t="s">
        <v>176</v>
      </c>
      <c r="CF71" s="248">
        <f t="shared" ref="CF71:CQ71" si="207">$CR$71/12</f>
        <v>31104</v>
      </c>
      <c r="CG71" s="248">
        <f t="shared" si="207"/>
        <v>31104</v>
      </c>
      <c r="CH71" s="248">
        <f t="shared" si="207"/>
        <v>31104</v>
      </c>
      <c r="CI71" s="248">
        <f t="shared" si="207"/>
        <v>31104</v>
      </c>
      <c r="CJ71" s="248">
        <f t="shared" si="207"/>
        <v>31104</v>
      </c>
      <c r="CK71" s="248">
        <f t="shared" si="207"/>
        <v>31104</v>
      </c>
      <c r="CL71" s="248">
        <f t="shared" si="207"/>
        <v>31104</v>
      </c>
      <c r="CM71" s="248">
        <f t="shared" si="207"/>
        <v>31104</v>
      </c>
      <c r="CN71" s="248">
        <f t="shared" si="207"/>
        <v>31104</v>
      </c>
      <c r="CO71" s="248">
        <f t="shared" si="207"/>
        <v>31104</v>
      </c>
      <c r="CP71" s="248">
        <f t="shared" si="207"/>
        <v>31104</v>
      </c>
      <c r="CQ71" s="248">
        <f t="shared" si="207"/>
        <v>31104</v>
      </c>
      <c r="CR71" s="249">
        <f t="shared" si="156"/>
        <v>373248</v>
      </c>
    </row>
    <row r="72" spans="1:96" ht="40.5" customHeight="1" x14ac:dyDescent="0.25">
      <c r="A72" s="4"/>
      <c r="B72" s="233" t="s">
        <v>189</v>
      </c>
      <c r="C72" s="234">
        <v>250</v>
      </c>
      <c r="D72" s="220">
        <f t="shared" si="167"/>
        <v>300</v>
      </c>
      <c r="E72" s="220">
        <f t="shared" si="167"/>
        <v>360</v>
      </c>
      <c r="F72" s="220">
        <f t="shared" si="167"/>
        <v>432</v>
      </c>
      <c r="G72" s="220">
        <f t="shared" si="167"/>
        <v>518.4</v>
      </c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23"/>
      <c r="V72" s="30"/>
      <c r="W72" s="216" t="s">
        <v>177</v>
      </c>
      <c r="X72" s="250">
        <f t="shared" ref="X72:AI72" si="208">$AJ$72/12</f>
        <v>10000</v>
      </c>
      <c r="Y72" s="250">
        <f t="shared" si="208"/>
        <v>10000</v>
      </c>
      <c r="Z72" s="250">
        <f t="shared" si="208"/>
        <v>10000</v>
      </c>
      <c r="AA72" s="250">
        <f t="shared" si="208"/>
        <v>10000</v>
      </c>
      <c r="AB72" s="250">
        <f t="shared" si="208"/>
        <v>10000</v>
      </c>
      <c r="AC72" s="250">
        <f t="shared" si="208"/>
        <v>10000</v>
      </c>
      <c r="AD72" s="250">
        <f t="shared" si="208"/>
        <v>10000</v>
      </c>
      <c r="AE72" s="250">
        <f t="shared" si="208"/>
        <v>10000</v>
      </c>
      <c r="AF72" s="250">
        <f t="shared" si="208"/>
        <v>10000</v>
      </c>
      <c r="AG72" s="250">
        <f t="shared" si="208"/>
        <v>10000</v>
      </c>
      <c r="AH72" s="250">
        <f t="shared" si="208"/>
        <v>10000</v>
      </c>
      <c r="AI72" s="250">
        <f t="shared" si="208"/>
        <v>10000</v>
      </c>
      <c r="AJ72" s="249">
        <f t="shared" si="148"/>
        <v>120000</v>
      </c>
      <c r="AK72" s="7"/>
      <c r="AL72" s="216" t="s">
        <v>177</v>
      </c>
      <c r="AM72" s="250">
        <f t="shared" ref="AM72:AX72" si="209">$AY$72/12</f>
        <v>12000</v>
      </c>
      <c r="AN72" s="250">
        <f t="shared" si="209"/>
        <v>12000</v>
      </c>
      <c r="AO72" s="250">
        <f t="shared" si="209"/>
        <v>12000</v>
      </c>
      <c r="AP72" s="250">
        <f t="shared" si="209"/>
        <v>12000</v>
      </c>
      <c r="AQ72" s="250">
        <f t="shared" si="209"/>
        <v>12000</v>
      </c>
      <c r="AR72" s="250">
        <f t="shared" si="209"/>
        <v>12000</v>
      </c>
      <c r="AS72" s="250">
        <f t="shared" si="209"/>
        <v>12000</v>
      </c>
      <c r="AT72" s="250">
        <f t="shared" si="209"/>
        <v>12000</v>
      </c>
      <c r="AU72" s="250">
        <f t="shared" si="209"/>
        <v>12000</v>
      </c>
      <c r="AV72" s="250">
        <f t="shared" si="209"/>
        <v>12000</v>
      </c>
      <c r="AW72" s="250">
        <f t="shared" si="209"/>
        <v>12000</v>
      </c>
      <c r="AX72" s="250">
        <f t="shared" si="209"/>
        <v>12000</v>
      </c>
      <c r="AY72" s="249">
        <f t="shared" si="150"/>
        <v>144000</v>
      </c>
      <c r="AZ72" s="7"/>
      <c r="BA72" s="216" t="s">
        <v>177</v>
      </c>
      <c r="BB72" s="250">
        <f t="shared" ref="BB72:BM72" si="210">$BN$72/12</f>
        <v>14400</v>
      </c>
      <c r="BC72" s="250">
        <f t="shared" si="210"/>
        <v>14400</v>
      </c>
      <c r="BD72" s="250">
        <f t="shared" si="210"/>
        <v>14400</v>
      </c>
      <c r="BE72" s="250">
        <f t="shared" si="210"/>
        <v>14400</v>
      </c>
      <c r="BF72" s="250">
        <f t="shared" si="210"/>
        <v>14400</v>
      </c>
      <c r="BG72" s="250">
        <f t="shared" si="210"/>
        <v>14400</v>
      </c>
      <c r="BH72" s="250">
        <f t="shared" si="210"/>
        <v>14400</v>
      </c>
      <c r="BI72" s="250">
        <f t="shared" si="210"/>
        <v>14400</v>
      </c>
      <c r="BJ72" s="250">
        <f t="shared" si="210"/>
        <v>14400</v>
      </c>
      <c r="BK72" s="250">
        <f t="shared" si="210"/>
        <v>14400</v>
      </c>
      <c r="BL72" s="250">
        <f t="shared" si="210"/>
        <v>14400</v>
      </c>
      <c r="BM72" s="250">
        <f t="shared" si="210"/>
        <v>14400</v>
      </c>
      <c r="BN72" s="249">
        <f t="shared" si="152"/>
        <v>172800</v>
      </c>
      <c r="BO72" s="7"/>
      <c r="BP72" s="216" t="s">
        <v>177</v>
      </c>
      <c r="BQ72" s="250">
        <f t="shared" ref="BQ72:CB72" si="211">$CC$72/12</f>
        <v>17280</v>
      </c>
      <c r="BR72" s="250">
        <f t="shared" si="211"/>
        <v>17280</v>
      </c>
      <c r="BS72" s="250">
        <f t="shared" si="211"/>
        <v>17280</v>
      </c>
      <c r="BT72" s="250">
        <f t="shared" si="211"/>
        <v>17280</v>
      </c>
      <c r="BU72" s="250">
        <f t="shared" si="211"/>
        <v>17280</v>
      </c>
      <c r="BV72" s="250">
        <f t="shared" si="211"/>
        <v>17280</v>
      </c>
      <c r="BW72" s="250">
        <f t="shared" si="211"/>
        <v>17280</v>
      </c>
      <c r="BX72" s="250">
        <f t="shared" si="211"/>
        <v>17280</v>
      </c>
      <c r="BY72" s="250">
        <f t="shared" si="211"/>
        <v>17280</v>
      </c>
      <c r="BZ72" s="250">
        <f t="shared" si="211"/>
        <v>17280</v>
      </c>
      <c r="CA72" s="250">
        <f t="shared" si="211"/>
        <v>17280</v>
      </c>
      <c r="CB72" s="250">
        <f t="shared" si="211"/>
        <v>17280</v>
      </c>
      <c r="CC72" s="249">
        <f t="shared" si="154"/>
        <v>207360</v>
      </c>
      <c r="CE72" s="216" t="s">
        <v>177</v>
      </c>
      <c r="CF72" s="250">
        <f t="shared" ref="CF72:CQ72" si="212">$CR$72/12</f>
        <v>20736</v>
      </c>
      <c r="CG72" s="250">
        <f t="shared" si="212"/>
        <v>20736</v>
      </c>
      <c r="CH72" s="250">
        <f t="shared" si="212"/>
        <v>20736</v>
      </c>
      <c r="CI72" s="250">
        <f t="shared" si="212"/>
        <v>20736</v>
      </c>
      <c r="CJ72" s="250">
        <f t="shared" si="212"/>
        <v>20736</v>
      </c>
      <c r="CK72" s="250">
        <f t="shared" si="212"/>
        <v>20736</v>
      </c>
      <c r="CL72" s="250">
        <f t="shared" si="212"/>
        <v>20736</v>
      </c>
      <c r="CM72" s="250">
        <f t="shared" si="212"/>
        <v>20736</v>
      </c>
      <c r="CN72" s="250">
        <f t="shared" si="212"/>
        <v>20736</v>
      </c>
      <c r="CO72" s="250">
        <f t="shared" si="212"/>
        <v>20736</v>
      </c>
      <c r="CP72" s="250">
        <f t="shared" si="212"/>
        <v>20736</v>
      </c>
      <c r="CQ72" s="250">
        <f t="shared" si="212"/>
        <v>20736</v>
      </c>
      <c r="CR72" s="249">
        <f t="shared" si="156"/>
        <v>248832</v>
      </c>
    </row>
    <row r="73" spans="1:96" ht="18.75" customHeight="1" x14ac:dyDescent="0.25">
      <c r="A73" s="4"/>
      <c r="B73" s="253" t="s">
        <v>60</v>
      </c>
      <c r="C73" s="232">
        <f>SUM(C63+C60+C58+C51+C47)</f>
        <v>255896.1813569573</v>
      </c>
      <c r="D73" s="232">
        <f>SUM(D63+D60+D58+D51+D47)</f>
        <v>309980.88076792553</v>
      </c>
      <c r="E73" s="232">
        <f>SUM(E63+E60+E58+E51+E47)</f>
        <v>375712.98272866965</v>
      </c>
      <c r="F73" s="232">
        <f>SUM(F63+F60+F58+F51+F47)</f>
        <v>456209.6667514281</v>
      </c>
      <c r="G73" s="232">
        <f>SUM(G63+G60+G58+G51+G47)</f>
        <v>557410.99624049407</v>
      </c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23"/>
      <c r="V73" s="30"/>
      <c r="W73" s="216" t="s">
        <v>179</v>
      </c>
      <c r="X73" s="250">
        <f t="shared" ref="X73:AI73" si="213">$AJ$73/12</f>
        <v>5000</v>
      </c>
      <c r="Y73" s="250">
        <f t="shared" si="213"/>
        <v>5000</v>
      </c>
      <c r="Z73" s="250">
        <f t="shared" si="213"/>
        <v>5000</v>
      </c>
      <c r="AA73" s="250">
        <f t="shared" si="213"/>
        <v>5000</v>
      </c>
      <c r="AB73" s="250">
        <f t="shared" si="213"/>
        <v>5000</v>
      </c>
      <c r="AC73" s="250">
        <f t="shared" si="213"/>
        <v>5000</v>
      </c>
      <c r="AD73" s="250">
        <f t="shared" si="213"/>
        <v>5000</v>
      </c>
      <c r="AE73" s="250">
        <f t="shared" si="213"/>
        <v>5000</v>
      </c>
      <c r="AF73" s="250">
        <f t="shared" si="213"/>
        <v>5000</v>
      </c>
      <c r="AG73" s="250">
        <f t="shared" si="213"/>
        <v>5000</v>
      </c>
      <c r="AH73" s="250">
        <f t="shared" si="213"/>
        <v>5000</v>
      </c>
      <c r="AI73" s="250">
        <f t="shared" si="213"/>
        <v>5000</v>
      </c>
      <c r="AJ73" s="249">
        <f t="shared" si="148"/>
        <v>60000</v>
      </c>
      <c r="AK73" s="7"/>
      <c r="AL73" s="216" t="s">
        <v>179</v>
      </c>
      <c r="AM73" s="250">
        <f t="shared" ref="AM73:AX73" si="214">$AY$73/12</f>
        <v>6000</v>
      </c>
      <c r="AN73" s="250">
        <f t="shared" si="214"/>
        <v>6000</v>
      </c>
      <c r="AO73" s="250">
        <f t="shared" si="214"/>
        <v>6000</v>
      </c>
      <c r="AP73" s="250">
        <f t="shared" si="214"/>
        <v>6000</v>
      </c>
      <c r="AQ73" s="250">
        <f t="shared" si="214"/>
        <v>6000</v>
      </c>
      <c r="AR73" s="250">
        <f t="shared" si="214"/>
        <v>6000</v>
      </c>
      <c r="AS73" s="250">
        <f t="shared" si="214"/>
        <v>6000</v>
      </c>
      <c r="AT73" s="250">
        <f t="shared" si="214"/>
        <v>6000</v>
      </c>
      <c r="AU73" s="250">
        <f t="shared" si="214"/>
        <v>6000</v>
      </c>
      <c r="AV73" s="250">
        <f t="shared" si="214"/>
        <v>6000</v>
      </c>
      <c r="AW73" s="250">
        <f t="shared" si="214"/>
        <v>6000</v>
      </c>
      <c r="AX73" s="250">
        <f t="shared" si="214"/>
        <v>6000</v>
      </c>
      <c r="AY73" s="249">
        <f t="shared" si="150"/>
        <v>72000</v>
      </c>
      <c r="AZ73" s="7"/>
      <c r="BA73" s="216" t="s">
        <v>179</v>
      </c>
      <c r="BB73" s="250">
        <f t="shared" ref="BB73:BM73" si="215">$BN$73/12</f>
        <v>7200</v>
      </c>
      <c r="BC73" s="250">
        <f t="shared" si="215"/>
        <v>7200</v>
      </c>
      <c r="BD73" s="250">
        <f t="shared" si="215"/>
        <v>7200</v>
      </c>
      <c r="BE73" s="250">
        <f t="shared" si="215"/>
        <v>7200</v>
      </c>
      <c r="BF73" s="250">
        <f t="shared" si="215"/>
        <v>7200</v>
      </c>
      <c r="BG73" s="250">
        <f t="shared" si="215"/>
        <v>7200</v>
      </c>
      <c r="BH73" s="250">
        <f t="shared" si="215"/>
        <v>7200</v>
      </c>
      <c r="BI73" s="250">
        <f t="shared" si="215"/>
        <v>7200</v>
      </c>
      <c r="BJ73" s="250">
        <f t="shared" si="215"/>
        <v>7200</v>
      </c>
      <c r="BK73" s="250">
        <f t="shared" si="215"/>
        <v>7200</v>
      </c>
      <c r="BL73" s="250">
        <f t="shared" si="215"/>
        <v>7200</v>
      </c>
      <c r="BM73" s="250">
        <f t="shared" si="215"/>
        <v>7200</v>
      </c>
      <c r="BN73" s="249">
        <f t="shared" si="152"/>
        <v>86400</v>
      </c>
      <c r="BO73" s="7"/>
      <c r="BP73" s="216" t="s">
        <v>179</v>
      </c>
      <c r="BQ73" s="250">
        <f t="shared" ref="BQ73:CB73" si="216">$CC$73/12</f>
        <v>8640</v>
      </c>
      <c r="BR73" s="250">
        <f t="shared" si="216"/>
        <v>8640</v>
      </c>
      <c r="BS73" s="250">
        <f t="shared" si="216"/>
        <v>8640</v>
      </c>
      <c r="BT73" s="250">
        <f t="shared" si="216"/>
        <v>8640</v>
      </c>
      <c r="BU73" s="250">
        <f t="shared" si="216"/>
        <v>8640</v>
      </c>
      <c r="BV73" s="250">
        <f t="shared" si="216"/>
        <v>8640</v>
      </c>
      <c r="BW73" s="250">
        <f t="shared" si="216"/>
        <v>8640</v>
      </c>
      <c r="BX73" s="250">
        <f t="shared" si="216"/>
        <v>8640</v>
      </c>
      <c r="BY73" s="250">
        <f t="shared" si="216"/>
        <v>8640</v>
      </c>
      <c r="BZ73" s="250">
        <f t="shared" si="216"/>
        <v>8640</v>
      </c>
      <c r="CA73" s="250">
        <f t="shared" si="216"/>
        <v>8640</v>
      </c>
      <c r="CB73" s="250">
        <f t="shared" si="216"/>
        <v>8640</v>
      </c>
      <c r="CC73" s="249">
        <f t="shared" si="154"/>
        <v>103680</v>
      </c>
      <c r="CE73" s="216" t="s">
        <v>179</v>
      </c>
      <c r="CF73" s="250">
        <f t="shared" ref="CF73:CQ73" si="217">$CR$73/12</f>
        <v>10368</v>
      </c>
      <c r="CG73" s="250">
        <f t="shared" si="217"/>
        <v>10368</v>
      </c>
      <c r="CH73" s="250">
        <f t="shared" si="217"/>
        <v>10368</v>
      </c>
      <c r="CI73" s="250">
        <f t="shared" si="217"/>
        <v>10368</v>
      </c>
      <c r="CJ73" s="250">
        <f t="shared" si="217"/>
        <v>10368</v>
      </c>
      <c r="CK73" s="250">
        <f t="shared" si="217"/>
        <v>10368</v>
      </c>
      <c r="CL73" s="250">
        <f t="shared" si="217"/>
        <v>10368</v>
      </c>
      <c r="CM73" s="250">
        <f t="shared" si="217"/>
        <v>10368</v>
      </c>
      <c r="CN73" s="250">
        <f t="shared" si="217"/>
        <v>10368</v>
      </c>
      <c r="CO73" s="250">
        <f t="shared" si="217"/>
        <v>10368</v>
      </c>
      <c r="CP73" s="250">
        <f t="shared" si="217"/>
        <v>10368</v>
      </c>
      <c r="CQ73" s="250">
        <f t="shared" si="217"/>
        <v>10368</v>
      </c>
      <c r="CR73" s="249">
        <f t="shared" si="156"/>
        <v>124416</v>
      </c>
    </row>
    <row r="74" spans="1:96" ht="24" customHeight="1" x14ac:dyDescent="0.25">
      <c r="A74" s="4"/>
      <c r="B74" s="229" t="str">
        <f>'General Assumption &amp; Dashboards'!A14</f>
        <v>Expense Growth Rate (YoY)</v>
      </c>
      <c r="C74" s="254">
        <f t="array" ref="C74:E74">'General Assumption &amp; Dashboards'!B14:D14</f>
        <v>0.2</v>
      </c>
      <c r="D74" s="76">
        <v>0</v>
      </c>
      <c r="E74" s="3">
        <v>0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23"/>
      <c r="V74" s="30"/>
      <c r="W74" s="252" t="s">
        <v>180</v>
      </c>
      <c r="X74" s="248">
        <f t="shared" ref="X74:AI74" si="218">$AJ$74/12</f>
        <v>2683.3333333333335</v>
      </c>
      <c r="Y74" s="248">
        <f t="shared" si="218"/>
        <v>2683.3333333333335</v>
      </c>
      <c r="Z74" s="248">
        <f t="shared" si="218"/>
        <v>2683.3333333333335</v>
      </c>
      <c r="AA74" s="248">
        <f t="shared" si="218"/>
        <v>2683.3333333333335</v>
      </c>
      <c r="AB74" s="248">
        <f t="shared" si="218"/>
        <v>2683.3333333333335</v>
      </c>
      <c r="AC74" s="248">
        <f t="shared" si="218"/>
        <v>2683.3333333333335</v>
      </c>
      <c r="AD74" s="248">
        <f t="shared" si="218"/>
        <v>2683.3333333333335</v>
      </c>
      <c r="AE74" s="248">
        <f t="shared" si="218"/>
        <v>2683.3333333333335</v>
      </c>
      <c r="AF74" s="248">
        <f t="shared" si="218"/>
        <v>2683.3333333333335</v>
      </c>
      <c r="AG74" s="248">
        <f t="shared" si="218"/>
        <v>2683.3333333333335</v>
      </c>
      <c r="AH74" s="248">
        <f t="shared" si="218"/>
        <v>2683.3333333333335</v>
      </c>
      <c r="AI74" s="248">
        <f t="shared" si="218"/>
        <v>2683.3333333333335</v>
      </c>
      <c r="AJ74" s="249">
        <f t="shared" si="148"/>
        <v>32200</v>
      </c>
      <c r="AK74" s="7"/>
      <c r="AL74" s="252" t="s">
        <v>180</v>
      </c>
      <c r="AM74" s="248">
        <f t="shared" ref="AM74:AX74" si="219">$AY$74/12</f>
        <v>3220</v>
      </c>
      <c r="AN74" s="248">
        <f t="shared" si="219"/>
        <v>3220</v>
      </c>
      <c r="AO74" s="248">
        <f t="shared" si="219"/>
        <v>3220</v>
      </c>
      <c r="AP74" s="248">
        <f t="shared" si="219"/>
        <v>3220</v>
      </c>
      <c r="AQ74" s="248">
        <f t="shared" si="219"/>
        <v>3220</v>
      </c>
      <c r="AR74" s="248">
        <f t="shared" si="219"/>
        <v>3220</v>
      </c>
      <c r="AS74" s="248">
        <f t="shared" si="219"/>
        <v>3220</v>
      </c>
      <c r="AT74" s="248">
        <f t="shared" si="219"/>
        <v>3220</v>
      </c>
      <c r="AU74" s="248">
        <f t="shared" si="219"/>
        <v>3220</v>
      </c>
      <c r="AV74" s="248">
        <f t="shared" si="219"/>
        <v>3220</v>
      </c>
      <c r="AW74" s="248">
        <f t="shared" si="219"/>
        <v>3220</v>
      </c>
      <c r="AX74" s="248">
        <f t="shared" si="219"/>
        <v>3220</v>
      </c>
      <c r="AY74" s="249">
        <f t="shared" si="150"/>
        <v>38640</v>
      </c>
      <c r="AZ74" s="7"/>
      <c r="BA74" s="252" t="s">
        <v>180</v>
      </c>
      <c r="BB74" s="248">
        <f t="shared" ref="BB74:BM74" si="220">$BN$74/12</f>
        <v>3864</v>
      </c>
      <c r="BC74" s="248">
        <f t="shared" si="220"/>
        <v>3864</v>
      </c>
      <c r="BD74" s="248">
        <f t="shared" si="220"/>
        <v>3864</v>
      </c>
      <c r="BE74" s="248">
        <f t="shared" si="220"/>
        <v>3864</v>
      </c>
      <c r="BF74" s="248">
        <f t="shared" si="220"/>
        <v>3864</v>
      </c>
      <c r="BG74" s="248">
        <f t="shared" si="220"/>
        <v>3864</v>
      </c>
      <c r="BH74" s="248">
        <f t="shared" si="220"/>
        <v>3864</v>
      </c>
      <c r="BI74" s="248">
        <f t="shared" si="220"/>
        <v>3864</v>
      </c>
      <c r="BJ74" s="248">
        <f t="shared" si="220"/>
        <v>3864</v>
      </c>
      <c r="BK74" s="248">
        <f t="shared" si="220"/>
        <v>3864</v>
      </c>
      <c r="BL74" s="248">
        <f t="shared" si="220"/>
        <v>3864</v>
      </c>
      <c r="BM74" s="248">
        <f t="shared" si="220"/>
        <v>3864</v>
      </c>
      <c r="BN74" s="249">
        <f t="shared" si="152"/>
        <v>46368</v>
      </c>
      <c r="BO74" s="7"/>
      <c r="BP74" s="252" t="s">
        <v>180</v>
      </c>
      <c r="BQ74" s="248">
        <f t="shared" ref="BQ74:CB74" si="221">$CC$74/12</f>
        <v>4636.8</v>
      </c>
      <c r="BR74" s="248">
        <f t="shared" si="221"/>
        <v>4636.8</v>
      </c>
      <c r="BS74" s="248">
        <f t="shared" si="221"/>
        <v>4636.8</v>
      </c>
      <c r="BT74" s="248">
        <f t="shared" si="221"/>
        <v>4636.8</v>
      </c>
      <c r="BU74" s="248">
        <f t="shared" si="221"/>
        <v>4636.8</v>
      </c>
      <c r="BV74" s="248">
        <f t="shared" si="221"/>
        <v>4636.8</v>
      </c>
      <c r="BW74" s="248">
        <f t="shared" si="221"/>
        <v>4636.8</v>
      </c>
      <c r="BX74" s="248">
        <f t="shared" si="221"/>
        <v>4636.8</v>
      </c>
      <c r="BY74" s="248">
        <f t="shared" si="221"/>
        <v>4636.8</v>
      </c>
      <c r="BZ74" s="248">
        <f t="shared" si="221"/>
        <v>4636.8</v>
      </c>
      <c r="CA74" s="248">
        <f t="shared" si="221"/>
        <v>4636.8</v>
      </c>
      <c r="CB74" s="248">
        <f t="shared" si="221"/>
        <v>4636.8</v>
      </c>
      <c r="CC74" s="249">
        <f t="shared" si="154"/>
        <v>55641.600000000006</v>
      </c>
      <c r="CE74" s="252" t="s">
        <v>180</v>
      </c>
      <c r="CF74" s="248">
        <f t="shared" ref="CF74:CQ74" si="222">$CR$74/12</f>
        <v>5564.16</v>
      </c>
      <c r="CG74" s="248">
        <f t="shared" si="222"/>
        <v>5564.16</v>
      </c>
      <c r="CH74" s="248">
        <f t="shared" si="222"/>
        <v>5564.16</v>
      </c>
      <c r="CI74" s="248">
        <f t="shared" si="222"/>
        <v>5564.16</v>
      </c>
      <c r="CJ74" s="248">
        <f t="shared" si="222"/>
        <v>5564.16</v>
      </c>
      <c r="CK74" s="248">
        <f t="shared" si="222"/>
        <v>5564.16</v>
      </c>
      <c r="CL74" s="248">
        <f t="shared" si="222"/>
        <v>5564.16</v>
      </c>
      <c r="CM74" s="248">
        <f t="shared" si="222"/>
        <v>5564.16</v>
      </c>
      <c r="CN74" s="248">
        <f t="shared" si="222"/>
        <v>5564.16</v>
      </c>
      <c r="CO74" s="248">
        <f t="shared" si="222"/>
        <v>5564.16</v>
      </c>
      <c r="CP74" s="248">
        <f t="shared" si="222"/>
        <v>5564.16</v>
      </c>
      <c r="CQ74" s="248">
        <f t="shared" si="222"/>
        <v>5564.16</v>
      </c>
      <c r="CR74" s="249">
        <f t="shared" si="156"/>
        <v>66769.919999999998</v>
      </c>
    </row>
    <row r="75" spans="1:96" ht="24" customHeight="1" x14ac:dyDescent="0.25">
      <c r="A75" s="4"/>
      <c r="B75" s="229" t="s">
        <v>163</v>
      </c>
      <c r="C75" s="255">
        <f t="array" ref="C75:E75">'General Assumption &amp; Dashboards'!B15:D15</f>
        <v>7.7999999999999996E-3</v>
      </c>
      <c r="D75" s="76">
        <v>0</v>
      </c>
      <c r="E75" s="3">
        <v>0</v>
      </c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23"/>
      <c r="V75" s="30"/>
      <c r="W75" s="216" t="s">
        <v>181</v>
      </c>
      <c r="X75" s="250">
        <f t="shared" ref="X75:AI75" si="223">$AJ$75/12</f>
        <v>1875</v>
      </c>
      <c r="Y75" s="250">
        <f t="shared" si="223"/>
        <v>1875</v>
      </c>
      <c r="Z75" s="250">
        <f t="shared" si="223"/>
        <v>1875</v>
      </c>
      <c r="AA75" s="250">
        <f t="shared" si="223"/>
        <v>1875</v>
      </c>
      <c r="AB75" s="250">
        <f t="shared" si="223"/>
        <v>1875</v>
      </c>
      <c r="AC75" s="250">
        <f t="shared" si="223"/>
        <v>1875</v>
      </c>
      <c r="AD75" s="250">
        <f t="shared" si="223"/>
        <v>1875</v>
      </c>
      <c r="AE75" s="250">
        <f t="shared" si="223"/>
        <v>1875</v>
      </c>
      <c r="AF75" s="250">
        <f t="shared" si="223"/>
        <v>1875</v>
      </c>
      <c r="AG75" s="250">
        <f t="shared" si="223"/>
        <v>1875</v>
      </c>
      <c r="AH75" s="250">
        <f t="shared" si="223"/>
        <v>1875</v>
      </c>
      <c r="AI75" s="250">
        <f t="shared" si="223"/>
        <v>1875</v>
      </c>
      <c r="AJ75" s="249">
        <f t="shared" si="148"/>
        <v>22500</v>
      </c>
      <c r="AK75" s="7"/>
      <c r="AL75" s="216" t="s">
        <v>181</v>
      </c>
      <c r="AM75" s="250">
        <f t="shared" ref="AM75:AX75" si="224">$AY$75/12</f>
        <v>2250</v>
      </c>
      <c r="AN75" s="250">
        <f t="shared" si="224"/>
        <v>2250</v>
      </c>
      <c r="AO75" s="250">
        <f t="shared" si="224"/>
        <v>2250</v>
      </c>
      <c r="AP75" s="250">
        <f t="shared" si="224"/>
        <v>2250</v>
      </c>
      <c r="AQ75" s="250">
        <f t="shared" si="224"/>
        <v>2250</v>
      </c>
      <c r="AR75" s="250">
        <f t="shared" si="224"/>
        <v>2250</v>
      </c>
      <c r="AS75" s="250">
        <f t="shared" si="224"/>
        <v>2250</v>
      </c>
      <c r="AT75" s="250">
        <f t="shared" si="224"/>
        <v>2250</v>
      </c>
      <c r="AU75" s="250">
        <f t="shared" si="224"/>
        <v>2250</v>
      </c>
      <c r="AV75" s="250">
        <f t="shared" si="224"/>
        <v>2250</v>
      </c>
      <c r="AW75" s="250">
        <f t="shared" si="224"/>
        <v>2250</v>
      </c>
      <c r="AX75" s="250">
        <f t="shared" si="224"/>
        <v>2250</v>
      </c>
      <c r="AY75" s="249">
        <f t="shared" si="150"/>
        <v>27000</v>
      </c>
      <c r="AZ75" s="7"/>
      <c r="BA75" s="216" t="s">
        <v>181</v>
      </c>
      <c r="BB75" s="250">
        <f t="shared" ref="BB75:BM75" si="225">$BN$75/12</f>
        <v>2700</v>
      </c>
      <c r="BC75" s="250">
        <f t="shared" si="225"/>
        <v>2700</v>
      </c>
      <c r="BD75" s="250">
        <f t="shared" si="225"/>
        <v>2700</v>
      </c>
      <c r="BE75" s="250">
        <f t="shared" si="225"/>
        <v>2700</v>
      </c>
      <c r="BF75" s="250">
        <f t="shared" si="225"/>
        <v>2700</v>
      </c>
      <c r="BG75" s="250">
        <f t="shared" si="225"/>
        <v>2700</v>
      </c>
      <c r="BH75" s="250">
        <f t="shared" si="225"/>
        <v>2700</v>
      </c>
      <c r="BI75" s="250">
        <f t="shared" si="225"/>
        <v>2700</v>
      </c>
      <c r="BJ75" s="250">
        <f t="shared" si="225"/>
        <v>2700</v>
      </c>
      <c r="BK75" s="250">
        <f t="shared" si="225"/>
        <v>2700</v>
      </c>
      <c r="BL75" s="250">
        <f t="shared" si="225"/>
        <v>2700</v>
      </c>
      <c r="BM75" s="250">
        <f t="shared" si="225"/>
        <v>2700</v>
      </c>
      <c r="BN75" s="249">
        <f t="shared" si="152"/>
        <v>32400</v>
      </c>
      <c r="BO75" s="7"/>
      <c r="BP75" s="216" t="s">
        <v>181</v>
      </c>
      <c r="BQ75" s="250">
        <f t="shared" ref="BQ75:CB75" si="226">$CC$75/12</f>
        <v>3240</v>
      </c>
      <c r="BR75" s="250">
        <f t="shared" si="226"/>
        <v>3240</v>
      </c>
      <c r="BS75" s="250">
        <f t="shared" si="226"/>
        <v>3240</v>
      </c>
      <c r="BT75" s="250">
        <f t="shared" si="226"/>
        <v>3240</v>
      </c>
      <c r="BU75" s="250">
        <f t="shared" si="226"/>
        <v>3240</v>
      </c>
      <c r="BV75" s="250">
        <f t="shared" si="226"/>
        <v>3240</v>
      </c>
      <c r="BW75" s="250">
        <f t="shared" si="226"/>
        <v>3240</v>
      </c>
      <c r="BX75" s="250">
        <f t="shared" si="226"/>
        <v>3240</v>
      </c>
      <c r="BY75" s="250">
        <f t="shared" si="226"/>
        <v>3240</v>
      </c>
      <c r="BZ75" s="250">
        <f t="shared" si="226"/>
        <v>3240</v>
      </c>
      <c r="CA75" s="250">
        <f t="shared" si="226"/>
        <v>3240</v>
      </c>
      <c r="CB75" s="250">
        <f t="shared" si="226"/>
        <v>3240</v>
      </c>
      <c r="CC75" s="249">
        <f t="shared" si="154"/>
        <v>38880</v>
      </c>
      <c r="CE75" s="216" t="s">
        <v>181</v>
      </c>
      <c r="CF75" s="250">
        <f t="shared" ref="CF75:CQ75" si="227">$CR$75/12</f>
        <v>3888</v>
      </c>
      <c r="CG75" s="250">
        <f t="shared" si="227"/>
        <v>3888</v>
      </c>
      <c r="CH75" s="250">
        <f t="shared" si="227"/>
        <v>3888</v>
      </c>
      <c r="CI75" s="250">
        <f t="shared" si="227"/>
        <v>3888</v>
      </c>
      <c r="CJ75" s="250">
        <f t="shared" si="227"/>
        <v>3888</v>
      </c>
      <c r="CK75" s="250">
        <f t="shared" si="227"/>
        <v>3888</v>
      </c>
      <c r="CL75" s="250">
        <f t="shared" si="227"/>
        <v>3888</v>
      </c>
      <c r="CM75" s="250">
        <f t="shared" si="227"/>
        <v>3888</v>
      </c>
      <c r="CN75" s="250">
        <f t="shared" si="227"/>
        <v>3888</v>
      </c>
      <c r="CO75" s="250">
        <f t="shared" si="227"/>
        <v>3888</v>
      </c>
      <c r="CP75" s="250">
        <f t="shared" si="227"/>
        <v>3888</v>
      </c>
      <c r="CQ75" s="250">
        <f t="shared" si="227"/>
        <v>3888</v>
      </c>
      <c r="CR75" s="249">
        <f t="shared" si="156"/>
        <v>46656</v>
      </c>
    </row>
    <row r="76" spans="1:96" ht="18.75" customHeight="1" x14ac:dyDescent="0.25">
      <c r="A76" s="4"/>
      <c r="B76" s="44"/>
      <c r="C76" s="75"/>
      <c r="D76" s="76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23"/>
      <c r="V76" s="4"/>
      <c r="W76" s="216" t="s">
        <v>182</v>
      </c>
      <c r="X76" s="250">
        <f t="shared" ref="X76:AI76" si="228">$AJ$76/12</f>
        <v>20.833333333333332</v>
      </c>
      <c r="Y76" s="250">
        <f t="shared" si="228"/>
        <v>20.833333333333332</v>
      </c>
      <c r="Z76" s="250">
        <f t="shared" si="228"/>
        <v>20.833333333333332</v>
      </c>
      <c r="AA76" s="250">
        <f t="shared" si="228"/>
        <v>20.833333333333332</v>
      </c>
      <c r="AB76" s="250">
        <f t="shared" si="228"/>
        <v>20.833333333333332</v>
      </c>
      <c r="AC76" s="250">
        <f t="shared" si="228"/>
        <v>20.833333333333332</v>
      </c>
      <c r="AD76" s="250">
        <f t="shared" si="228"/>
        <v>20.833333333333332</v>
      </c>
      <c r="AE76" s="250">
        <f t="shared" si="228"/>
        <v>20.833333333333332</v>
      </c>
      <c r="AF76" s="250">
        <f t="shared" si="228"/>
        <v>20.833333333333332</v>
      </c>
      <c r="AG76" s="250">
        <f t="shared" si="228"/>
        <v>20.833333333333332</v>
      </c>
      <c r="AH76" s="250">
        <f t="shared" si="228"/>
        <v>20.833333333333332</v>
      </c>
      <c r="AI76" s="250">
        <f t="shared" si="228"/>
        <v>20.833333333333332</v>
      </c>
      <c r="AJ76" s="249">
        <f t="shared" si="148"/>
        <v>250</v>
      </c>
      <c r="AK76" s="7"/>
      <c r="AL76" s="216" t="s">
        <v>182</v>
      </c>
      <c r="AM76" s="250">
        <f t="shared" ref="AM76:AX76" si="229">$AY$76/12</f>
        <v>25</v>
      </c>
      <c r="AN76" s="250">
        <f t="shared" si="229"/>
        <v>25</v>
      </c>
      <c r="AO76" s="250">
        <f t="shared" si="229"/>
        <v>25</v>
      </c>
      <c r="AP76" s="250">
        <f t="shared" si="229"/>
        <v>25</v>
      </c>
      <c r="AQ76" s="250">
        <f t="shared" si="229"/>
        <v>25</v>
      </c>
      <c r="AR76" s="250">
        <f t="shared" si="229"/>
        <v>25</v>
      </c>
      <c r="AS76" s="250">
        <f t="shared" si="229"/>
        <v>25</v>
      </c>
      <c r="AT76" s="250">
        <f t="shared" si="229"/>
        <v>25</v>
      </c>
      <c r="AU76" s="250">
        <f t="shared" si="229"/>
        <v>25</v>
      </c>
      <c r="AV76" s="250">
        <f t="shared" si="229"/>
        <v>25</v>
      </c>
      <c r="AW76" s="250">
        <f t="shared" si="229"/>
        <v>25</v>
      </c>
      <c r="AX76" s="250">
        <f t="shared" si="229"/>
        <v>25</v>
      </c>
      <c r="AY76" s="249">
        <f t="shared" si="150"/>
        <v>300</v>
      </c>
      <c r="AZ76" s="7"/>
      <c r="BA76" s="216" t="s">
        <v>182</v>
      </c>
      <c r="BB76" s="250">
        <f t="shared" ref="BB76:BM76" si="230">$BN$76/12</f>
        <v>30</v>
      </c>
      <c r="BC76" s="250">
        <f t="shared" si="230"/>
        <v>30</v>
      </c>
      <c r="BD76" s="250">
        <f t="shared" si="230"/>
        <v>30</v>
      </c>
      <c r="BE76" s="250">
        <f t="shared" si="230"/>
        <v>30</v>
      </c>
      <c r="BF76" s="250">
        <f t="shared" si="230"/>
        <v>30</v>
      </c>
      <c r="BG76" s="250">
        <f t="shared" si="230"/>
        <v>30</v>
      </c>
      <c r="BH76" s="250">
        <f t="shared" si="230"/>
        <v>30</v>
      </c>
      <c r="BI76" s="250">
        <f t="shared" si="230"/>
        <v>30</v>
      </c>
      <c r="BJ76" s="250">
        <f t="shared" si="230"/>
        <v>30</v>
      </c>
      <c r="BK76" s="250">
        <f t="shared" si="230"/>
        <v>30</v>
      </c>
      <c r="BL76" s="250">
        <f t="shared" si="230"/>
        <v>30</v>
      </c>
      <c r="BM76" s="250">
        <f t="shared" si="230"/>
        <v>30</v>
      </c>
      <c r="BN76" s="249">
        <f t="shared" si="152"/>
        <v>360</v>
      </c>
      <c r="BO76" s="7"/>
      <c r="BP76" s="216" t="s">
        <v>182</v>
      </c>
      <c r="BQ76" s="250">
        <f t="shared" ref="BQ76:CB76" si="231">$CC$76/12</f>
        <v>36</v>
      </c>
      <c r="BR76" s="250">
        <f t="shared" si="231"/>
        <v>36</v>
      </c>
      <c r="BS76" s="250">
        <f t="shared" si="231"/>
        <v>36</v>
      </c>
      <c r="BT76" s="250">
        <f t="shared" si="231"/>
        <v>36</v>
      </c>
      <c r="BU76" s="250">
        <f t="shared" si="231"/>
        <v>36</v>
      </c>
      <c r="BV76" s="250">
        <f t="shared" si="231"/>
        <v>36</v>
      </c>
      <c r="BW76" s="250">
        <f t="shared" si="231"/>
        <v>36</v>
      </c>
      <c r="BX76" s="250">
        <f t="shared" si="231"/>
        <v>36</v>
      </c>
      <c r="BY76" s="250">
        <f t="shared" si="231"/>
        <v>36</v>
      </c>
      <c r="BZ76" s="250">
        <f t="shared" si="231"/>
        <v>36</v>
      </c>
      <c r="CA76" s="250">
        <f t="shared" si="231"/>
        <v>36</v>
      </c>
      <c r="CB76" s="250">
        <f t="shared" si="231"/>
        <v>36</v>
      </c>
      <c r="CC76" s="249">
        <f t="shared" si="154"/>
        <v>432</v>
      </c>
      <c r="CE76" s="216" t="s">
        <v>182</v>
      </c>
      <c r="CF76" s="250">
        <f t="shared" ref="CF76:CQ76" si="232">$CR$76/12</f>
        <v>43.199999999999996</v>
      </c>
      <c r="CG76" s="250">
        <f t="shared" si="232"/>
        <v>43.199999999999996</v>
      </c>
      <c r="CH76" s="250">
        <f t="shared" si="232"/>
        <v>43.199999999999996</v>
      </c>
      <c r="CI76" s="250">
        <f t="shared" si="232"/>
        <v>43.199999999999996</v>
      </c>
      <c r="CJ76" s="250">
        <f t="shared" si="232"/>
        <v>43.199999999999996</v>
      </c>
      <c r="CK76" s="250">
        <f t="shared" si="232"/>
        <v>43.199999999999996</v>
      </c>
      <c r="CL76" s="250">
        <f t="shared" si="232"/>
        <v>43.199999999999996</v>
      </c>
      <c r="CM76" s="250">
        <f t="shared" si="232"/>
        <v>43.199999999999996</v>
      </c>
      <c r="CN76" s="250">
        <f t="shared" si="232"/>
        <v>43.199999999999996</v>
      </c>
      <c r="CO76" s="250">
        <f t="shared" si="232"/>
        <v>43.199999999999996</v>
      </c>
      <c r="CP76" s="250">
        <f t="shared" si="232"/>
        <v>43.199999999999996</v>
      </c>
      <c r="CQ76" s="250">
        <f t="shared" si="232"/>
        <v>43.199999999999996</v>
      </c>
      <c r="CR76" s="249">
        <f t="shared" si="156"/>
        <v>518.4</v>
      </c>
    </row>
    <row r="77" spans="1:96" ht="18.75" customHeight="1" x14ac:dyDescent="0.25">
      <c r="A77" s="175" t="s">
        <v>190</v>
      </c>
      <c r="B77" s="201" t="s">
        <v>191</v>
      </c>
      <c r="E77" s="30"/>
      <c r="H77" s="4"/>
      <c r="I77" s="4"/>
      <c r="J77" s="4"/>
      <c r="K77" s="4"/>
      <c r="L77" s="4"/>
      <c r="M77" s="4"/>
      <c r="N77" s="4"/>
      <c r="O77" s="4"/>
      <c r="P77" s="4"/>
      <c r="R77" s="4"/>
      <c r="S77" s="4"/>
      <c r="T77" s="4"/>
      <c r="U77" s="23"/>
      <c r="V77" s="30"/>
      <c r="W77" s="216" t="s">
        <v>183</v>
      </c>
      <c r="X77" s="250">
        <f t="shared" ref="X77:AI77" si="233">$AJ$77/12</f>
        <v>250</v>
      </c>
      <c r="Y77" s="250">
        <f t="shared" si="233"/>
        <v>250</v>
      </c>
      <c r="Z77" s="250">
        <f t="shared" si="233"/>
        <v>250</v>
      </c>
      <c r="AA77" s="250">
        <f t="shared" si="233"/>
        <v>250</v>
      </c>
      <c r="AB77" s="250">
        <f t="shared" si="233"/>
        <v>250</v>
      </c>
      <c r="AC77" s="250">
        <f t="shared" si="233"/>
        <v>250</v>
      </c>
      <c r="AD77" s="250">
        <f t="shared" si="233"/>
        <v>250</v>
      </c>
      <c r="AE77" s="250">
        <f t="shared" si="233"/>
        <v>250</v>
      </c>
      <c r="AF77" s="250">
        <f t="shared" si="233"/>
        <v>250</v>
      </c>
      <c r="AG77" s="250">
        <f t="shared" si="233"/>
        <v>250</v>
      </c>
      <c r="AH77" s="250">
        <f t="shared" si="233"/>
        <v>250</v>
      </c>
      <c r="AI77" s="250">
        <f t="shared" si="233"/>
        <v>250</v>
      </c>
      <c r="AJ77" s="249">
        <f t="shared" si="148"/>
        <v>3000</v>
      </c>
      <c r="AK77" s="7"/>
      <c r="AL77" s="216" t="s">
        <v>183</v>
      </c>
      <c r="AM77" s="250">
        <f t="shared" ref="AM77:AX77" si="234">$AY$77/12</f>
        <v>300</v>
      </c>
      <c r="AN77" s="250">
        <f t="shared" si="234"/>
        <v>300</v>
      </c>
      <c r="AO77" s="250">
        <f t="shared" si="234"/>
        <v>300</v>
      </c>
      <c r="AP77" s="250">
        <f t="shared" si="234"/>
        <v>300</v>
      </c>
      <c r="AQ77" s="250">
        <f t="shared" si="234"/>
        <v>300</v>
      </c>
      <c r="AR77" s="250">
        <f t="shared" si="234"/>
        <v>300</v>
      </c>
      <c r="AS77" s="250">
        <f t="shared" si="234"/>
        <v>300</v>
      </c>
      <c r="AT77" s="250">
        <f t="shared" si="234"/>
        <v>300</v>
      </c>
      <c r="AU77" s="250">
        <f t="shared" si="234"/>
        <v>300</v>
      </c>
      <c r="AV77" s="250">
        <f t="shared" si="234"/>
        <v>300</v>
      </c>
      <c r="AW77" s="250">
        <f t="shared" si="234"/>
        <v>300</v>
      </c>
      <c r="AX77" s="250">
        <f t="shared" si="234"/>
        <v>300</v>
      </c>
      <c r="AY77" s="249">
        <f t="shared" si="150"/>
        <v>3600</v>
      </c>
      <c r="AZ77" s="7"/>
      <c r="BA77" s="216" t="s">
        <v>183</v>
      </c>
      <c r="BB77" s="250">
        <f t="shared" ref="BB77:BM77" si="235">$BN$77/12</f>
        <v>360</v>
      </c>
      <c r="BC77" s="250">
        <f t="shared" si="235"/>
        <v>360</v>
      </c>
      <c r="BD77" s="250">
        <f t="shared" si="235"/>
        <v>360</v>
      </c>
      <c r="BE77" s="250">
        <f t="shared" si="235"/>
        <v>360</v>
      </c>
      <c r="BF77" s="250">
        <f t="shared" si="235"/>
        <v>360</v>
      </c>
      <c r="BG77" s="250">
        <f t="shared" si="235"/>
        <v>360</v>
      </c>
      <c r="BH77" s="250">
        <f t="shared" si="235"/>
        <v>360</v>
      </c>
      <c r="BI77" s="250">
        <f t="shared" si="235"/>
        <v>360</v>
      </c>
      <c r="BJ77" s="250">
        <f t="shared" si="235"/>
        <v>360</v>
      </c>
      <c r="BK77" s="250">
        <f t="shared" si="235"/>
        <v>360</v>
      </c>
      <c r="BL77" s="250">
        <f t="shared" si="235"/>
        <v>360</v>
      </c>
      <c r="BM77" s="250">
        <f t="shared" si="235"/>
        <v>360</v>
      </c>
      <c r="BN77" s="249">
        <f t="shared" si="152"/>
        <v>4320</v>
      </c>
      <c r="BO77" s="7"/>
      <c r="BP77" s="216" t="s">
        <v>183</v>
      </c>
      <c r="BQ77" s="250">
        <f t="shared" ref="BQ77:CB77" si="236">$CC$77/12</f>
        <v>432</v>
      </c>
      <c r="BR77" s="250">
        <f t="shared" si="236"/>
        <v>432</v>
      </c>
      <c r="BS77" s="250">
        <f t="shared" si="236"/>
        <v>432</v>
      </c>
      <c r="BT77" s="250">
        <f t="shared" si="236"/>
        <v>432</v>
      </c>
      <c r="BU77" s="250">
        <f t="shared" si="236"/>
        <v>432</v>
      </c>
      <c r="BV77" s="250">
        <f t="shared" si="236"/>
        <v>432</v>
      </c>
      <c r="BW77" s="250">
        <f t="shared" si="236"/>
        <v>432</v>
      </c>
      <c r="BX77" s="250">
        <f t="shared" si="236"/>
        <v>432</v>
      </c>
      <c r="BY77" s="250">
        <f t="shared" si="236"/>
        <v>432</v>
      </c>
      <c r="BZ77" s="250">
        <f t="shared" si="236"/>
        <v>432</v>
      </c>
      <c r="CA77" s="250">
        <f t="shared" si="236"/>
        <v>432</v>
      </c>
      <c r="CB77" s="250">
        <f t="shared" si="236"/>
        <v>432</v>
      </c>
      <c r="CC77" s="249">
        <f t="shared" si="154"/>
        <v>5184</v>
      </c>
      <c r="CE77" s="216" t="s">
        <v>183</v>
      </c>
      <c r="CF77" s="250">
        <f t="shared" ref="CF77:CQ77" si="237">$CR$77/12</f>
        <v>518.4</v>
      </c>
      <c r="CG77" s="250">
        <f t="shared" si="237"/>
        <v>518.4</v>
      </c>
      <c r="CH77" s="250">
        <f t="shared" si="237"/>
        <v>518.4</v>
      </c>
      <c r="CI77" s="250">
        <f t="shared" si="237"/>
        <v>518.4</v>
      </c>
      <c r="CJ77" s="250">
        <f t="shared" si="237"/>
        <v>518.4</v>
      </c>
      <c r="CK77" s="250">
        <f t="shared" si="237"/>
        <v>518.4</v>
      </c>
      <c r="CL77" s="250">
        <f t="shared" si="237"/>
        <v>518.4</v>
      </c>
      <c r="CM77" s="250">
        <f t="shared" si="237"/>
        <v>518.4</v>
      </c>
      <c r="CN77" s="250">
        <f t="shared" si="237"/>
        <v>518.4</v>
      </c>
      <c r="CO77" s="250">
        <f t="shared" si="237"/>
        <v>518.4</v>
      </c>
      <c r="CP77" s="250">
        <f t="shared" si="237"/>
        <v>518.4</v>
      </c>
      <c r="CQ77" s="250">
        <f t="shared" si="237"/>
        <v>518.4</v>
      </c>
      <c r="CR77" s="249">
        <f t="shared" si="156"/>
        <v>6220.8</v>
      </c>
    </row>
    <row r="78" spans="1:96" ht="18.75" customHeight="1" x14ac:dyDescent="0.25">
      <c r="B78" s="180" t="s">
        <v>192</v>
      </c>
      <c r="C78" s="216" t="s">
        <v>193</v>
      </c>
      <c r="D78" s="30"/>
      <c r="E78" s="4"/>
      <c r="F78" s="30"/>
      <c r="G78" s="30"/>
      <c r="H78" s="4"/>
      <c r="I78" s="4"/>
      <c r="J78" s="4"/>
      <c r="K78" s="4"/>
      <c r="L78" s="4"/>
      <c r="M78" s="4"/>
      <c r="N78" s="4"/>
      <c r="O78" s="4"/>
      <c r="P78" s="4"/>
      <c r="Q78" s="30"/>
      <c r="R78" s="4"/>
      <c r="S78" s="4"/>
      <c r="T78" s="4"/>
      <c r="U78" s="23"/>
      <c r="V78" s="30"/>
      <c r="W78" s="216" t="s">
        <v>184</v>
      </c>
      <c r="X78" s="250">
        <f t="shared" ref="X78:AI78" si="238">$AJ$78/12</f>
        <v>208.33333333333334</v>
      </c>
      <c r="Y78" s="250">
        <f t="shared" si="238"/>
        <v>208.33333333333334</v>
      </c>
      <c r="Z78" s="250">
        <f t="shared" si="238"/>
        <v>208.33333333333334</v>
      </c>
      <c r="AA78" s="250">
        <f t="shared" si="238"/>
        <v>208.33333333333334</v>
      </c>
      <c r="AB78" s="250">
        <f t="shared" si="238"/>
        <v>208.33333333333334</v>
      </c>
      <c r="AC78" s="250">
        <f t="shared" si="238"/>
        <v>208.33333333333334</v>
      </c>
      <c r="AD78" s="250">
        <f t="shared" si="238"/>
        <v>208.33333333333334</v>
      </c>
      <c r="AE78" s="250">
        <f t="shared" si="238"/>
        <v>208.33333333333334</v>
      </c>
      <c r="AF78" s="250">
        <f t="shared" si="238"/>
        <v>208.33333333333334</v>
      </c>
      <c r="AG78" s="250">
        <f t="shared" si="238"/>
        <v>208.33333333333334</v>
      </c>
      <c r="AH78" s="250">
        <f t="shared" si="238"/>
        <v>208.33333333333334</v>
      </c>
      <c r="AI78" s="250">
        <f t="shared" si="238"/>
        <v>208.33333333333334</v>
      </c>
      <c r="AJ78" s="249">
        <f t="shared" si="148"/>
        <v>2500</v>
      </c>
      <c r="AK78" s="7"/>
      <c r="AL78" s="216" t="s">
        <v>184</v>
      </c>
      <c r="AM78" s="250">
        <f t="shared" ref="AM78:AX78" si="239">$AY$78/12</f>
        <v>250</v>
      </c>
      <c r="AN78" s="250">
        <f t="shared" si="239"/>
        <v>250</v>
      </c>
      <c r="AO78" s="250">
        <f t="shared" si="239"/>
        <v>250</v>
      </c>
      <c r="AP78" s="250">
        <f t="shared" si="239"/>
        <v>250</v>
      </c>
      <c r="AQ78" s="250">
        <f t="shared" si="239"/>
        <v>250</v>
      </c>
      <c r="AR78" s="250">
        <f t="shared" si="239"/>
        <v>250</v>
      </c>
      <c r="AS78" s="250">
        <f t="shared" si="239"/>
        <v>250</v>
      </c>
      <c r="AT78" s="250">
        <f t="shared" si="239"/>
        <v>250</v>
      </c>
      <c r="AU78" s="250">
        <f t="shared" si="239"/>
        <v>250</v>
      </c>
      <c r="AV78" s="250">
        <f t="shared" si="239"/>
        <v>250</v>
      </c>
      <c r="AW78" s="250">
        <f t="shared" si="239"/>
        <v>250</v>
      </c>
      <c r="AX78" s="250">
        <f t="shared" si="239"/>
        <v>250</v>
      </c>
      <c r="AY78" s="249">
        <f t="shared" si="150"/>
        <v>3000</v>
      </c>
      <c r="AZ78" s="7"/>
      <c r="BA78" s="216" t="s">
        <v>184</v>
      </c>
      <c r="BB78" s="250">
        <f t="shared" ref="BB78:BM78" si="240">$BN$78/12</f>
        <v>300</v>
      </c>
      <c r="BC78" s="250">
        <f t="shared" si="240"/>
        <v>300</v>
      </c>
      <c r="BD78" s="250">
        <f t="shared" si="240"/>
        <v>300</v>
      </c>
      <c r="BE78" s="250">
        <f t="shared" si="240"/>
        <v>300</v>
      </c>
      <c r="BF78" s="250">
        <f t="shared" si="240"/>
        <v>300</v>
      </c>
      <c r="BG78" s="250">
        <f t="shared" si="240"/>
        <v>300</v>
      </c>
      <c r="BH78" s="250">
        <f t="shared" si="240"/>
        <v>300</v>
      </c>
      <c r="BI78" s="250">
        <f t="shared" si="240"/>
        <v>300</v>
      </c>
      <c r="BJ78" s="250">
        <f t="shared" si="240"/>
        <v>300</v>
      </c>
      <c r="BK78" s="250">
        <f t="shared" si="240"/>
        <v>300</v>
      </c>
      <c r="BL78" s="250">
        <f t="shared" si="240"/>
        <v>300</v>
      </c>
      <c r="BM78" s="250">
        <f t="shared" si="240"/>
        <v>300</v>
      </c>
      <c r="BN78" s="249">
        <f t="shared" si="152"/>
        <v>3600</v>
      </c>
      <c r="BO78" s="7"/>
      <c r="BP78" s="216" t="s">
        <v>184</v>
      </c>
      <c r="BQ78" s="250">
        <f t="shared" ref="BQ78:CB78" si="241">$CC$78/12</f>
        <v>360</v>
      </c>
      <c r="BR78" s="250">
        <f t="shared" si="241"/>
        <v>360</v>
      </c>
      <c r="BS78" s="250">
        <f t="shared" si="241"/>
        <v>360</v>
      </c>
      <c r="BT78" s="250">
        <f t="shared" si="241"/>
        <v>360</v>
      </c>
      <c r="BU78" s="250">
        <f t="shared" si="241"/>
        <v>360</v>
      </c>
      <c r="BV78" s="250">
        <f t="shared" si="241"/>
        <v>360</v>
      </c>
      <c r="BW78" s="250">
        <f t="shared" si="241"/>
        <v>360</v>
      </c>
      <c r="BX78" s="250">
        <f t="shared" si="241"/>
        <v>360</v>
      </c>
      <c r="BY78" s="250">
        <f t="shared" si="241"/>
        <v>360</v>
      </c>
      <c r="BZ78" s="250">
        <f t="shared" si="241"/>
        <v>360</v>
      </c>
      <c r="CA78" s="250">
        <f t="shared" si="241"/>
        <v>360</v>
      </c>
      <c r="CB78" s="250">
        <f t="shared" si="241"/>
        <v>360</v>
      </c>
      <c r="CC78" s="249">
        <f t="shared" si="154"/>
        <v>4320</v>
      </c>
      <c r="CE78" s="216" t="s">
        <v>184</v>
      </c>
      <c r="CF78" s="250">
        <f t="shared" ref="CF78:CQ78" si="242">$CR$78/12</f>
        <v>432</v>
      </c>
      <c r="CG78" s="250">
        <f t="shared" si="242"/>
        <v>432</v>
      </c>
      <c r="CH78" s="250">
        <f t="shared" si="242"/>
        <v>432</v>
      </c>
      <c r="CI78" s="250">
        <f t="shared" si="242"/>
        <v>432</v>
      </c>
      <c r="CJ78" s="250">
        <f t="shared" si="242"/>
        <v>432</v>
      </c>
      <c r="CK78" s="250">
        <f t="shared" si="242"/>
        <v>432</v>
      </c>
      <c r="CL78" s="250">
        <f t="shared" si="242"/>
        <v>432</v>
      </c>
      <c r="CM78" s="250">
        <f t="shared" si="242"/>
        <v>432</v>
      </c>
      <c r="CN78" s="250">
        <f t="shared" si="242"/>
        <v>432</v>
      </c>
      <c r="CO78" s="250">
        <f t="shared" si="242"/>
        <v>432</v>
      </c>
      <c r="CP78" s="250">
        <f t="shared" si="242"/>
        <v>432</v>
      </c>
      <c r="CQ78" s="250">
        <f t="shared" si="242"/>
        <v>432</v>
      </c>
      <c r="CR78" s="249">
        <f t="shared" si="156"/>
        <v>5184</v>
      </c>
    </row>
    <row r="79" spans="1:96" ht="18.75" customHeight="1" x14ac:dyDescent="0.25">
      <c r="A79" s="4"/>
      <c r="B79" s="180" t="s">
        <v>194</v>
      </c>
      <c r="C79" s="180" t="s">
        <v>195</v>
      </c>
      <c r="D79" s="4"/>
      <c r="E79" s="4"/>
      <c r="F79" s="4"/>
      <c r="G79" s="4"/>
      <c r="N79" s="4"/>
      <c r="O79" s="4"/>
      <c r="P79" s="4"/>
      <c r="Q79" s="4"/>
      <c r="R79" s="4"/>
      <c r="S79" s="4"/>
      <c r="T79" s="4"/>
      <c r="U79" s="23"/>
      <c r="V79" s="30"/>
      <c r="W79" s="216" t="s">
        <v>185</v>
      </c>
      <c r="X79" s="250">
        <f t="shared" ref="X79:AI79" si="243">$AJ$79/12</f>
        <v>166.66666666666666</v>
      </c>
      <c r="Y79" s="250">
        <f t="shared" si="243"/>
        <v>166.66666666666666</v>
      </c>
      <c r="Z79" s="250">
        <f t="shared" si="243"/>
        <v>166.66666666666666</v>
      </c>
      <c r="AA79" s="250">
        <f t="shared" si="243"/>
        <v>166.66666666666666</v>
      </c>
      <c r="AB79" s="250">
        <f t="shared" si="243"/>
        <v>166.66666666666666</v>
      </c>
      <c r="AC79" s="250">
        <f t="shared" si="243"/>
        <v>166.66666666666666</v>
      </c>
      <c r="AD79" s="250">
        <f t="shared" si="243"/>
        <v>166.66666666666666</v>
      </c>
      <c r="AE79" s="250">
        <f t="shared" si="243"/>
        <v>166.66666666666666</v>
      </c>
      <c r="AF79" s="250">
        <f t="shared" si="243"/>
        <v>166.66666666666666</v>
      </c>
      <c r="AG79" s="250">
        <f t="shared" si="243"/>
        <v>166.66666666666666</v>
      </c>
      <c r="AH79" s="250">
        <f t="shared" si="243"/>
        <v>166.66666666666666</v>
      </c>
      <c r="AI79" s="250">
        <f t="shared" si="243"/>
        <v>166.66666666666666</v>
      </c>
      <c r="AJ79" s="249">
        <f t="shared" si="148"/>
        <v>2000</v>
      </c>
      <c r="AK79" s="7"/>
      <c r="AL79" s="216" t="s">
        <v>185</v>
      </c>
      <c r="AM79" s="250">
        <f t="shared" ref="AM79:AX79" si="244">$AY$79/12</f>
        <v>200</v>
      </c>
      <c r="AN79" s="250">
        <f t="shared" si="244"/>
        <v>200</v>
      </c>
      <c r="AO79" s="250">
        <f t="shared" si="244"/>
        <v>200</v>
      </c>
      <c r="AP79" s="250">
        <f t="shared" si="244"/>
        <v>200</v>
      </c>
      <c r="AQ79" s="250">
        <f t="shared" si="244"/>
        <v>200</v>
      </c>
      <c r="AR79" s="250">
        <f t="shared" si="244"/>
        <v>200</v>
      </c>
      <c r="AS79" s="250">
        <f t="shared" si="244"/>
        <v>200</v>
      </c>
      <c r="AT79" s="250">
        <f t="shared" si="244"/>
        <v>200</v>
      </c>
      <c r="AU79" s="250">
        <f t="shared" si="244"/>
        <v>200</v>
      </c>
      <c r="AV79" s="250">
        <f t="shared" si="244"/>
        <v>200</v>
      </c>
      <c r="AW79" s="250">
        <f t="shared" si="244"/>
        <v>200</v>
      </c>
      <c r="AX79" s="250">
        <f t="shared" si="244"/>
        <v>200</v>
      </c>
      <c r="AY79" s="249">
        <f t="shared" si="150"/>
        <v>2400</v>
      </c>
      <c r="AZ79" s="7"/>
      <c r="BA79" s="216" t="s">
        <v>185</v>
      </c>
      <c r="BB79" s="250">
        <f t="shared" ref="BB79:BM79" si="245">$BN$79/12</f>
        <v>240</v>
      </c>
      <c r="BC79" s="250">
        <f t="shared" si="245"/>
        <v>240</v>
      </c>
      <c r="BD79" s="250">
        <f t="shared" si="245"/>
        <v>240</v>
      </c>
      <c r="BE79" s="250">
        <f t="shared" si="245"/>
        <v>240</v>
      </c>
      <c r="BF79" s="250">
        <f t="shared" si="245"/>
        <v>240</v>
      </c>
      <c r="BG79" s="250">
        <f t="shared" si="245"/>
        <v>240</v>
      </c>
      <c r="BH79" s="250">
        <f t="shared" si="245"/>
        <v>240</v>
      </c>
      <c r="BI79" s="250">
        <f t="shared" si="245"/>
        <v>240</v>
      </c>
      <c r="BJ79" s="250">
        <f t="shared" si="245"/>
        <v>240</v>
      </c>
      <c r="BK79" s="250">
        <f t="shared" si="245"/>
        <v>240</v>
      </c>
      <c r="BL79" s="250">
        <f t="shared" si="245"/>
        <v>240</v>
      </c>
      <c r="BM79" s="250">
        <f t="shared" si="245"/>
        <v>240</v>
      </c>
      <c r="BN79" s="249">
        <f t="shared" si="152"/>
        <v>2880</v>
      </c>
      <c r="BO79" s="7"/>
      <c r="BP79" s="216" t="s">
        <v>185</v>
      </c>
      <c r="BQ79" s="250">
        <f t="shared" ref="BQ79:CB79" si="246">$CC$79/12</f>
        <v>288</v>
      </c>
      <c r="BR79" s="250">
        <f t="shared" si="246"/>
        <v>288</v>
      </c>
      <c r="BS79" s="250">
        <f t="shared" si="246"/>
        <v>288</v>
      </c>
      <c r="BT79" s="250">
        <f t="shared" si="246"/>
        <v>288</v>
      </c>
      <c r="BU79" s="250">
        <f t="shared" si="246"/>
        <v>288</v>
      </c>
      <c r="BV79" s="250">
        <f t="shared" si="246"/>
        <v>288</v>
      </c>
      <c r="BW79" s="250">
        <f t="shared" si="246"/>
        <v>288</v>
      </c>
      <c r="BX79" s="250">
        <f t="shared" si="246"/>
        <v>288</v>
      </c>
      <c r="BY79" s="250">
        <f t="shared" si="246"/>
        <v>288</v>
      </c>
      <c r="BZ79" s="250">
        <f t="shared" si="246"/>
        <v>288</v>
      </c>
      <c r="CA79" s="250">
        <f t="shared" si="246"/>
        <v>288</v>
      </c>
      <c r="CB79" s="250">
        <f t="shared" si="246"/>
        <v>288</v>
      </c>
      <c r="CC79" s="249">
        <f t="shared" si="154"/>
        <v>3456</v>
      </c>
      <c r="CE79" s="216" t="s">
        <v>185</v>
      </c>
      <c r="CF79" s="250">
        <f t="shared" ref="CF79:CQ79" si="247">$CR$79/12</f>
        <v>345.59999999999997</v>
      </c>
      <c r="CG79" s="250">
        <f t="shared" si="247"/>
        <v>345.59999999999997</v>
      </c>
      <c r="CH79" s="250">
        <f t="shared" si="247"/>
        <v>345.59999999999997</v>
      </c>
      <c r="CI79" s="250">
        <f t="shared" si="247"/>
        <v>345.59999999999997</v>
      </c>
      <c r="CJ79" s="250">
        <f t="shared" si="247"/>
        <v>345.59999999999997</v>
      </c>
      <c r="CK79" s="250">
        <f t="shared" si="247"/>
        <v>345.59999999999997</v>
      </c>
      <c r="CL79" s="250">
        <f t="shared" si="247"/>
        <v>345.59999999999997</v>
      </c>
      <c r="CM79" s="250">
        <f t="shared" si="247"/>
        <v>345.59999999999997</v>
      </c>
      <c r="CN79" s="250">
        <f t="shared" si="247"/>
        <v>345.59999999999997</v>
      </c>
      <c r="CO79" s="250">
        <f t="shared" si="247"/>
        <v>345.59999999999997</v>
      </c>
      <c r="CP79" s="250">
        <f t="shared" si="247"/>
        <v>345.59999999999997</v>
      </c>
      <c r="CQ79" s="250">
        <f t="shared" si="247"/>
        <v>345.59999999999997</v>
      </c>
      <c r="CR79" s="249">
        <f t="shared" si="156"/>
        <v>4147.2</v>
      </c>
    </row>
    <row r="80" spans="1:96" ht="18.75" customHeight="1" x14ac:dyDescent="0.25">
      <c r="A80" s="4"/>
      <c r="B80" s="180" t="s">
        <v>196</v>
      </c>
      <c r="C80" s="180" t="s">
        <v>197</v>
      </c>
      <c r="D80" s="4"/>
      <c r="E80" s="4"/>
      <c r="F80" s="4"/>
      <c r="G80" s="4"/>
      <c r="H80" s="30"/>
      <c r="I80" s="30"/>
      <c r="J80" s="30"/>
      <c r="K80" s="30"/>
      <c r="L80" s="30"/>
      <c r="M80" s="30"/>
      <c r="P80" s="4"/>
      <c r="Q80" s="4"/>
      <c r="R80" s="4"/>
      <c r="S80" s="4"/>
      <c r="T80" s="4"/>
      <c r="U80" s="23"/>
      <c r="V80" s="30"/>
      <c r="W80" s="216" t="s">
        <v>186</v>
      </c>
      <c r="X80" s="250">
        <f t="shared" ref="X80:AI80" si="248">$AJ$80/12</f>
        <v>70.833333333333343</v>
      </c>
      <c r="Y80" s="250">
        <f t="shared" si="248"/>
        <v>70.833333333333343</v>
      </c>
      <c r="Z80" s="250">
        <f t="shared" si="248"/>
        <v>70.833333333333343</v>
      </c>
      <c r="AA80" s="250">
        <f t="shared" si="248"/>
        <v>70.833333333333343</v>
      </c>
      <c r="AB80" s="250">
        <f t="shared" si="248"/>
        <v>70.833333333333343</v>
      </c>
      <c r="AC80" s="250">
        <f t="shared" si="248"/>
        <v>70.833333333333343</v>
      </c>
      <c r="AD80" s="250">
        <f t="shared" si="248"/>
        <v>70.833333333333343</v>
      </c>
      <c r="AE80" s="250">
        <f t="shared" si="248"/>
        <v>70.833333333333343</v>
      </c>
      <c r="AF80" s="250">
        <f t="shared" si="248"/>
        <v>70.833333333333343</v>
      </c>
      <c r="AG80" s="250">
        <f t="shared" si="248"/>
        <v>70.833333333333343</v>
      </c>
      <c r="AH80" s="250">
        <f t="shared" si="248"/>
        <v>70.833333333333343</v>
      </c>
      <c r="AI80" s="250">
        <f t="shared" si="248"/>
        <v>70.833333333333343</v>
      </c>
      <c r="AJ80" s="249">
        <f t="shared" si="148"/>
        <v>850.00000000000011</v>
      </c>
      <c r="AK80" s="7"/>
      <c r="AL80" s="216" t="s">
        <v>186</v>
      </c>
      <c r="AM80" s="250">
        <f t="shared" ref="AM80:AX80" si="249">$AY$80/12</f>
        <v>85.000000000000014</v>
      </c>
      <c r="AN80" s="250">
        <f t="shared" si="249"/>
        <v>85.000000000000014</v>
      </c>
      <c r="AO80" s="250">
        <f t="shared" si="249"/>
        <v>85.000000000000014</v>
      </c>
      <c r="AP80" s="250">
        <f t="shared" si="249"/>
        <v>85.000000000000014</v>
      </c>
      <c r="AQ80" s="250">
        <f t="shared" si="249"/>
        <v>85.000000000000014</v>
      </c>
      <c r="AR80" s="250">
        <f t="shared" si="249"/>
        <v>85.000000000000014</v>
      </c>
      <c r="AS80" s="250">
        <f t="shared" si="249"/>
        <v>85.000000000000014</v>
      </c>
      <c r="AT80" s="250">
        <f t="shared" si="249"/>
        <v>85.000000000000014</v>
      </c>
      <c r="AU80" s="250">
        <f t="shared" si="249"/>
        <v>85.000000000000014</v>
      </c>
      <c r="AV80" s="250">
        <f t="shared" si="249"/>
        <v>85.000000000000014</v>
      </c>
      <c r="AW80" s="250">
        <f t="shared" si="249"/>
        <v>85.000000000000014</v>
      </c>
      <c r="AX80" s="250">
        <f t="shared" si="249"/>
        <v>85.000000000000014</v>
      </c>
      <c r="AY80" s="249">
        <f t="shared" si="150"/>
        <v>1020.0000000000001</v>
      </c>
      <c r="AZ80" s="7"/>
      <c r="BA80" s="216" t="s">
        <v>186</v>
      </c>
      <c r="BB80" s="250">
        <f t="shared" ref="BB80:BM80" si="250">$BN$80/12</f>
        <v>102</v>
      </c>
      <c r="BC80" s="250">
        <f t="shared" si="250"/>
        <v>102</v>
      </c>
      <c r="BD80" s="250">
        <f t="shared" si="250"/>
        <v>102</v>
      </c>
      <c r="BE80" s="250">
        <f t="shared" si="250"/>
        <v>102</v>
      </c>
      <c r="BF80" s="250">
        <f t="shared" si="250"/>
        <v>102</v>
      </c>
      <c r="BG80" s="250">
        <f t="shared" si="250"/>
        <v>102</v>
      </c>
      <c r="BH80" s="250">
        <f t="shared" si="250"/>
        <v>102</v>
      </c>
      <c r="BI80" s="250">
        <f t="shared" si="250"/>
        <v>102</v>
      </c>
      <c r="BJ80" s="250">
        <f t="shared" si="250"/>
        <v>102</v>
      </c>
      <c r="BK80" s="250">
        <f t="shared" si="250"/>
        <v>102</v>
      </c>
      <c r="BL80" s="250">
        <f t="shared" si="250"/>
        <v>102</v>
      </c>
      <c r="BM80" s="250">
        <f t="shared" si="250"/>
        <v>102</v>
      </c>
      <c r="BN80" s="249">
        <f t="shared" si="152"/>
        <v>1224</v>
      </c>
      <c r="BO80" s="7"/>
      <c r="BP80" s="216" t="s">
        <v>186</v>
      </c>
      <c r="BQ80" s="250">
        <f t="shared" ref="BQ80:CB80" si="251">$CC$80/12</f>
        <v>122.39999999999999</v>
      </c>
      <c r="BR80" s="250">
        <f t="shared" si="251"/>
        <v>122.39999999999999</v>
      </c>
      <c r="BS80" s="250">
        <f t="shared" si="251"/>
        <v>122.39999999999999</v>
      </c>
      <c r="BT80" s="250">
        <f t="shared" si="251"/>
        <v>122.39999999999999</v>
      </c>
      <c r="BU80" s="250">
        <f t="shared" si="251"/>
        <v>122.39999999999999</v>
      </c>
      <c r="BV80" s="250">
        <f t="shared" si="251"/>
        <v>122.39999999999999</v>
      </c>
      <c r="BW80" s="250">
        <f t="shared" si="251"/>
        <v>122.39999999999999</v>
      </c>
      <c r="BX80" s="250">
        <f t="shared" si="251"/>
        <v>122.39999999999999</v>
      </c>
      <c r="BY80" s="250">
        <f t="shared" si="251"/>
        <v>122.39999999999999</v>
      </c>
      <c r="BZ80" s="250">
        <f t="shared" si="251"/>
        <v>122.39999999999999</v>
      </c>
      <c r="CA80" s="250">
        <f t="shared" si="251"/>
        <v>122.39999999999999</v>
      </c>
      <c r="CB80" s="250">
        <f t="shared" si="251"/>
        <v>122.39999999999999</v>
      </c>
      <c r="CC80" s="249">
        <f t="shared" si="154"/>
        <v>1468.8</v>
      </c>
      <c r="CE80" s="216" t="s">
        <v>186</v>
      </c>
      <c r="CF80" s="250">
        <f t="shared" ref="CF80:CQ80" si="252">$CR$80/12</f>
        <v>146.88</v>
      </c>
      <c r="CG80" s="250">
        <f t="shared" si="252"/>
        <v>146.88</v>
      </c>
      <c r="CH80" s="250">
        <f t="shared" si="252"/>
        <v>146.88</v>
      </c>
      <c r="CI80" s="250">
        <f t="shared" si="252"/>
        <v>146.88</v>
      </c>
      <c r="CJ80" s="250">
        <f t="shared" si="252"/>
        <v>146.88</v>
      </c>
      <c r="CK80" s="250">
        <f t="shared" si="252"/>
        <v>146.88</v>
      </c>
      <c r="CL80" s="250">
        <f t="shared" si="252"/>
        <v>146.88</v>
      </c>
      <c r="CM80" s="250">
        <f t="shared" si="252"/>
        <v>146.88</v>
      </c>
      <c r="CN80" s="250">
        <f t="shared" si="252"/>
        <v>146.88</v>
      </c>
      <c r="CO80" s="250">
        <f t="shared" si="252"/>
        <v>146.88</v>
      </c>
      <c r="CP80" s="250">
        <f t="shared" si="252"/>
        <v>146.88</v>
      </c>
      <c r="CQ80" s="250">
        <f t="shared" si="252"/>
        <v>146.88</v>
      </c>
      <c r="CR80" s="249">
        <f t="shared" si="156"/>
        <v>1762.56</v>
      </c>
    </row>
    <row r="81" spans="1:96" ht="18.75" customHeight="1" x14ac:dyDescent="0.25">
      <c r="A81" s="4"/>
      <c r="B81" s="180" t="s">
        <v>198</v>
      </c>
      <c r="C81" s="256">
        <f>'MVP Dev Estimate'!D7</f>
        <v>355300</v>
      </c>
      <c r="D81" s="205" t="s">
        <v>199</v>
      </c>
      <c r="E81" s="4"/>
      <c r="F81" s="4"/>
      <c r="G81" s="4"/>
      <c r="H81" s="4"/>
      <c r="I81" s="4"/>
      <c r="J81" s="4"/>
      <c r="K81" s="4"/>
      <c r="L81" s="4"/>
      <c r="M81" s="4"/>
      <c r="N81" s="30"/>
      <c r="O81" s="30"/>
      <c r="P81" s="4"/>
      <c r="Q81" s="5"/>
      <c r="R81" s="4"/>
      <c r="S81" s="4"/>
      <c r="T81" s="4"/>
      <c r="U81" s="23"/>
      <c r="V81" s="30"/>
      <c r="W81" s="216" t="s">
        <v>187</v>
      </c>
      <c r="X81" s="250">
        <f t="shared" ref="X81:AI81" si="253">$AJ$81/12</f>
        <v>45.833333333333321</v>
      </c>
      <c r="Y81" s="250">
        <f t="shared" si="253"/>
        <v>45.833333333333321</v>
      </c>
      <c r="Z81" s="250">
        <f t="shared" si="253"/>
        <v>45.833333333333321</v>
      </c>
      <c r="AA81" s="250">
        <f t="shared" si="253"/>
        <v>45.833333333333321</v>
      </c>
      <c r="AB81" s="250">
        <f t="shared" si="253"/>
        <v>45.833333333333321</v>
      </c>
      <c r="AC81" s="250">
        <f t="shared" si="253"/>
        <v>45.833333333333321</v>
      </c>
      <c r="AD81" s="250">
        <f t="shared" si="253"/>
        <v>45.833333333333321</v>
      </c>
      <c r="AE81" s="250">
        <f t="shared" si="253"/>
        <v>45.833333333333321</v>
      </c>
      <c r="AF81" s="250">
        <f t="shared" si="253"/>
        <v>45.833333333333321</v>
      </c>
      <c r="AG81" s="250">
        <f t="shared" si="253"/>
        <v>45.833333333333321</v>
      </c>
      <c r="AH81" s="250">
        <f t="shared" si="253"/>
        <v>45.833333333333321</v>
      </c>
      <c r="AI81" s="250">
        <f t="shared" si="253"/>
        <v>45.833333333333321</v>
      </c>
      <c r="AJ81" s="249">
        <f t="shared" si="148"/>
        <v>549.99999999999989</v>
      </c>
      <c r="AK81" s="7"/>
      <c r="AL81" s="216" t="s">
        <v>187</v>
      </c>
      <c r="AM81" s="250">
        <f t="shared" ref="AM81:AX81" si="254">$AY$81/12</f>
        <v>54.999999999999993</v>
      </c>
      <c r="AN81" s="250">
        <f t="shared" si="254"/>
        <v>54.999999999999993</v>
      </c>
      <c r="AO81" s="250">
        <f t="shared" si="254"/>
        <v>54.999999999999993</v>
      </c>
      <c r="AP81" s="250">
        <f t="shared" si="254"/>
        <v>54.999999999999993</v>
      </c>
      <c r="AQ81" s="250">
        <f t="shared" si="254"/>
        <v>54.999999999999993</v>
      </c>
      <c r="AR81" s="250">
        <f t="shared" si="254"/>
        <v>54.999999999999993</v>
      </c>
      <c r="AS81" s="250">
        <f t="shared" si="254"/>
        <v>54.999999999999993</v>
      </c>
      <c r="AT81" s="250">
        <f t="shared" si="254"/>
        <v>54.999999999999993</v>
      </c>
      <c r="AU81" s="250">
        <f t="shared" si="254"/>
        <v>54.999999999999993</v>
      </c>
      <c r="AV81" s="250">
        <f t="shared" si="254"/>
        <v>54.999999999999993</v>
      </c>
      <c r="AW81" s="250">
        <f t="shared" si="254"/>
        <v>54.999999999999993</v>
      </c>
      <c r="AX81" s="250">
        <f t="shared" si="254"/>
        <v>54.999999999999993</v>
      </c>
      <c r="AY81" s="249">
        <f t="shared" si="150"/>
        <v>659.99999999999989</v>
      </c>
      <c r="AZ81" s="7"/>
      <c r="BA81" s="216" t="s">
        <v>187</v>
      </c>
      <c r="BB81" s="250">
        <f t="shared" ref="BB81:BM81" si="255">$BN$81/12</f>
        <v>65.999999999999986</v>
      </c>
      <c r="BC81" s="250">
        <f t="shared" si="255"/>
        <v>65.999999999999986</v>
      </c>
      <c r="BD81" s="250">
        <f t="shared" si="255"/>
        <v>65.999999999999986</v>
      </c>
      <c r="BE81" s="250">
        <f t="shared" si="255"/>
        <v>65.999999999999986</v>
      </c>
      <c r="BF81" s="250">
        <f t="shared" si="255"/>
        <v>65.999999999999986</v>
      </c>
      <c r="BG81" s="250">
        <f t="shared" si="255"/>
        <v>65.999999999999986</v>
      </c>
      <c r="BH81" s="250">
        <f t="shared" si="255"/>
        <v>65.999999999999986</v>
      </c>
      <c r="BI81" s="250">
        <f t="shared" si="255"/>
        <v>65.999999999999986</v>
      </c>
      <c r="BJ81" s="250">
        <f t="shared" si="255"/>
        <v>65.999999999999986</v>
      </c>
      <c r="BK81" s="250">
        <f t="shared" si="255"/>
        <v>65.999999999999986</v>
      </c>
      <c r="BL81" s="250">
        <f t="shared" si="255"/>
        <v>65.999999999999986</v>
      </c>
      <c r="BM81" s="250">
        <f t="shared" si="255"/>
        <v>65.999999999999986</v>
      </c>
      <c r="BN81" s="249">
        <f t="shared" si="152"/>
        <v>791.99999999999989</v>
      </c>
      <c r="BO81" s="7"/>
      <c r="BP81" s="216" t="s">
        <v>187</v>
      </c>
      <c r="BQ81" s="250">
        <f t="shared" ref="BQ81:CB81" si="256">$CC$81/12</f>
        <v>79.199999999999989</v>
      </c>
      <c r="BR81" s="250">
        <f t="shared" si="256"/>
        <v>79.199999999999989</v>
      </c>
      <c r="BS81" s="250">
        <f t="shared" si="256"/>
        <v>79.199999999999989</v>
      </c>
      <c r="BT81" s="250">
        <f t="shared" si="256"/>
        <v>79.199999999999989</v>
      </c>
      <c r="BU81" s="250">
        <f t="shared" si="256"/>
        <v>79.199999999999989</v>
      </c>
      <c r="BV81" s="250">
        <f t="shared" si="256"/>
        <v>79.199999999999989</v>
      </c>
      <c r="BW81" s="250">
        <f t="shared" si="256"/>
        <v>79.199999999999989</v>
      </c>
      <c r="BX81" s="250">
        <f t="shared" si="256"/>
        <v>79.199999999999989</v>
      </c>
      <c r="BY81" s="250">
        <f t="shared" si="256"/>
        <v>79.199999999999989</v>
      </c>
      <c r="BZ81" s="250">
        <f t="shared" si="256"/>
        <v>79.199999999999989</v>
      </c>
      <c r="CA81" s="250">
        <f t="shared" si="256"/>
        <v>79.199999999999989</v>
      </c>
      <c r="CB81" s="250">
        <f t="shared" si="256"/>
        <v>79.199999999999989</v>
      </c>
      <c r="CC81" s="249">
        <f t="shared" si="154"/>
        <v>950.39999999999986</v>
      </c>
      <c r="CE81" s="216" t="s">
        <v>187</v>
      </c>
      <c r="CF81" s="250">
        <f t="shared" ref="CF81:CQ81" si="257">$CR$81/12</f>
        <v>95.039999999999978</v>
      </c>
      <c r="CG81" s="250">
        <f t="shared" si="257"/>
        <v>95.039999999999978</v>
      </c>
      <c r="CH81" s="250">
        <f t="shared" si="257"/>
        <v>95.039999999999978</v>
      </c>
      <c r="CI81" s="250">
        <f t="shared" si="257"/>
        <v>95.039999999999978</v>
      </c>
      <c r="CJ81" s="250">
        <f t="shared" si="257"/>
        <v>95.039999999999978</v>
      </c>
      <c r="CK81" s="250">
        <f t="shared" si="257"/>
        <v>95.039999999999978</v>
      </c>
      <c r="CL81" s="250">
        <f t="shared" si="257"/>
        <v>95.039999999999978</v>
      </c>
      <c r="CM81" s="250">
        <f t="shared" si="257"/>
        <v>95.039999999999978</v>
      </c>
      <c r="CN81" s="250">
        <f t="shared" si="257"/>
        <v>95.039999999999978</v>
      </c>
      <c r="CO81" s="250">
        <f t="shared" si="257"/>
        <v>95.039999999999978</v>
      </c>
      <c r="CP81" s="250">
        <f t="shared" si="257"/>
        <v>95.039999999999978</v>
      </c>
      <c r="CQ81" s="250">
        <f t="shared" si="257"/>
        <v>95.039999999999978</v>
      </c>
      <c r="CR81" s="249">
        <f t="shared" si="156"/>
        <v>1140.4799999999998</v>
      </c>
    </row>
    <row r="82" spans="1:96" ht="18.75" customHeight="1" x14ac:dyDescent="0.25">
      <c r="A82" s="4"/>
      <c r="B82" s="257" t="s">
        <v>200</v>
      </c>
      <c r="C82" s="256">
        <v>1500</v>
      </c>
      <c r="D82" s="205" t="s">
        <v>201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23"/>
      <c r="V82" s="30"/>
      <c r="W82" s="216" t="s">
        <v>188</v>
      </c>
      <c r="X82" s="250">
        <f t="shared" ref="X82:AI82" si="258">$AJ$82/12</f>
        <v>25</v>
      </c>
      <c r="Y82" s="250">
        <f t="shared" si="258"/>
        <v>25</v>
      </c>
      <c r="Z82" s="250">
        <f t="shared" si="258"/>
        <v>25</v>
      </c>
      <c r="AA82" s="250">
        <f t="shared" si="258"/>
        <v>25</v>
      </c>
      <c r="AB82" s="250">
        <f t="shared" si="258"/>
        <v>25</v>
      </c>
      <c r="AC82" s="250">
        <f t="shared" si="258"/>
        <v>25</v>
      </c>
      <c r="AD82" s="250">
        <f t="shared" si="258"/>
        <v>25</v>
      </c>
      <c r="AE82" s="250">
        <f t="shared" si="258"/>
        <v>25</v>
      </c>
      <c r="AF82" s="250">
        <f t="shared" si="258"/>
        <v>25</v>
      </c>
      <c r="AG82" s="250">
        <f t="shared" si="258"/>
        <v>25</v>
      </c>
      <c r="AH82" s="250">
        <f t="shared" si="258"/>
        <v>25</v>
      </c>
      <c r="AI82" s="250">
        <f t="shared" si="258"/>
        <v>25</v>
      </c>
      <c r="AJ82" s="249">
        <f t="shared" si="148"/>
        <v>300</v>
      </c>
      <c r="AK82" s="7"/>
      <c r="AL82" s="216" t="s">
        <v>188</v>
      </c>
      <c r="AM82" s="250">
        <f t="shared" ref="AM82:AX82" si="259">$AY$82/12</f>
        <v>30</v>
      </c>
      <c r="AN82" s="250">
        <f t="shared" si="259"/>
        <v>30</v>
      </c>
      <c r="AO82" s="250">
        <f t="shared" si="259"/>
        <v>30</v>
      </c>
      <c r="AP82" s="250">
        <f t="shared" si="259"/>
        <v>30</v>
      </c>
      <c r="AQ82" s="250">
        <f t="shared" si="259"/>
        <v>30</v>
      </c>
      <c r="AR82" s="250">
        <f t="shared" si="259"/>
        <v>30</v>
      </c>
      <c r="AS82" s="250">
        <f t="shared" si="259"/>
        <v>30</v>
      </c>
      <c r="AT82" s="250">
        <f t="shared" si="259"/>
        <v>30</v>
      </c>
      <c r="AU82" s="250">
        <f t="shared" si="259"/>
        <v>30</v>
      </c>
      <c r="AV82" s="250">
        <f t="shared" si="259"/>
        <v>30</v>
      </c>
      <c r="AW82" s="250">
        <f t="shared" si="259"/>
        <v>30</v>
      </c>
      <c r="AX82" s="250">
        <f t="shared" si="259"/>
        <v>30</v>
      </c>
      <c r="AY82" s="249">
        <f t="shared" si="150"/>
        <v>360</v>
      </c>
      <c r="AZ82" s="7"/>
      <c r="BA82" s="216" t="s">
        <v>188</v>
      </c>
      <c r="BB82" s="250">
        <f t="shared" ref="BB82:BM82" si="260">$BN$82/12</f>
        <v>36</v>
      </c>
      <c r="BC82" s="250">
        <f t="shared" si="260"/>
        <v>36</v>
      </c>
      <c r="BD82" s="250">
        <f t="shared" si="260"/>
        <v>36</v>
      </c>
      <c r="BE82" s="250">
        <f t="shared" si="260"/>
        <v>36</v>
      </c>
      <c r="BF82" s="250">
        <f t="shared" si="260"/>
        <v>36</v>
      </c>
      <c r="BG82" s="250">
        <f t="shared" si="260"/>
        <v>36</v>
      </c>
      <c r="BH82" s="250">
        <f t="shared" si="260"/>
        <v>36</v>
      </c>
      <c r="BI82" s="250">
        <f t="shared" si="260"/>
        <v>36</v>
      </c>
      <c r="BJ82" s="250">
        <f t="shared" si="260"/>
        <v>36</v>
      </c>
      <c r="BK82" s="250">
        <f t="shared" si="260"/>
        <v>36</v>
      </c>
      <c r="BL82" s="250">
        <f t="shared" si="260"/>
        <v>36</v>
      </c>
      <c r="BM82" s="250">
        <f t="shared" si="260"/>
        <v>36</v>
      </c>
      <c r="BN82" s="249">
        <f t="shared" si="152"/>
        <v>432</v>
      </c>
      <c r="BO82" s="7"/>
      <c r="BP82" s="216" t="s">
        <v>188</v>
      </c>
      <c r="BQ82" s="250">
        <f t="shared" ref="BQ82:CB82" si="261">$CC$82/12</f>
        <v>43.199999999999996</v>
      </c>
      <c r="BR82" s="250">
        <f t="shared" si="261"/>
        <v>43.199999999999996</v>
      </c>
      <c r="BS82" s="250">
        <f t="shared" si="261"/>
        <v>43.199999999999996</v>
      </c>
      <c r="BT82" s="250">
        <f t="shared" si="261"/>
        <v>43.199999999999996</v>
      </c>
      <c r="BU82" s="250">
        <f t="shared" si="261"/>
        <v>43.199999999999996</v>
      </c>
      <c r="BV82" s="250">
        <f t="shared" si="261"/>
        <v>43.199999999999996</v>
      </c>
      <c r="BW82" s="250">
        <f t="shared" si="261"/>
        <v>43.199999999999996</v>
      </c>
      <c r="BX82" s="250">
        <f t="shared" si="261"/>
        <v>43.199999999999996</v>
      </c>
      <c r="BY82" s="250">
        <f t="shared" si="261"/>
        <v>43.199999999999996</v>
      </c>
      <c r="BZ82" s="250">
        <f t="shared" si="261"/>
        <v>43.199999999999996</v>
      </c>
      <c r="CA82" s="250">
        <f t="shared" si="261"/>
        <v>43.199999999999996</v>
      </c>
      <c r="CB82" s="250">
        <f t="shared" si="261"/>
        <v>43.199999999999996</v>
      </c>
      <c r="CC82" s="249">
        <f t="shared" si="154"/>
        <v>518.4</v>
      </c>
      <c r="CE82" s="216" t="s">
        <v>188</v>
      </c>
      <c r="CF82" s="250">
        <f t="shared" ref="CF82:CQ82" si="262">$CR$82/12</f>
        <v>51.839999999999996</v>
      </c>
      <c r="CG82" s="250">
        <f t="shared" si="262"/>
        <v>51.839999999999996</v>
      </c>
      <c r="CH82" s="250">
        <f t="shared" si="262"/>
        <v>51.839999999999996</v>
      </c>
      <c r="CI82" s="250">
        <f t="shared" si="262"/>
        <v>51.839999999999996</v>
      </c>
      <c r="CJ82" s="250">
        <f t="shared" si="262"/>
        <v>51.839999999999996</v>
      </c>
      <c r="CK82" s="250">
        <f t="shared" si="262"/>
        <v>51.839999999999996</v>
      </c>
      <c r="CL82" s="250">
        <f t="shared" si="262"/>
        <v>51.839999999999996</v>
      </c>
      <c r="CM82" s="250">
        <f t="shared" si="262"/>
        <v>51.839999999999996</v>
      </c>
      <c r="CN82" s="250">
        <f t="shared" si="262"/>
        <v>51.839999999999996</v>
      </c>
      <c r="CO82" s="250">
        <f t="shared" si="262"/>
        <v>51.839999999999996</v>
      </c>
      <c r="CP82" s="250">
        <f t="shared" si="262"/>
        <v>51.839999999999996</v>
      </c>
      <c r="CQ82" s="250">
        <f t="shared" si="262"/>
        <v>51.839999999999996</v>
      </c>
      <c r="CR82" s="249">
        <f t="shared" si="156"/>
        <v>622.07999999999993</v>
      </c>
    </row>
    <row r="83" spans="1:96" ht="18.75" customHeight="1" thickBot="1" x14ac:dyDescent="0.3">
      <c r="A83" s="4"/>
      <c r="B83" s="180" t="s">
        <v>202</v>
      </c>
      <c r="C83" s="256">
        <v>5000</v>
      </c>
      <c r="D83" s="205" t="s">
        <v>203</v>
      </c>
      <c r="E83" s="180" t="s">
        <v>204</v>
      </c>
      <c r="F83" s="4"/>
      <c r="G83" s="38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23"/>
      <c r="V83" s="30"/>
      <c r="W83" s="216" t="s">
        <v>189</v>
      </c>
      <c r="X83" s="250">
        <f t="shared" ref="X83:AI83" si="263">$AJ$83/12</f>
        <v>20.833333333333332</v>
      </c>
      <c r="Y83" s="250">
        <f t="shared" si="263"/>
        <v>20.833333333333332</v>
      </c>
      <c r="Z83" s="250">
        <f t="shared" si="263"/>
        <v>20.833333333333332</v>
      </c>
      <c r="AA83" s="250">
        <f t="shared" si="263"/>
        <v>20.833333333333332</v>
      </c>
      <c r="AB83" s="250">
        <f t="shared" si="263"/>
        <v>20.833333333333332</v>
      </c>
      <c r="AC83" s="250">
        <f t="shared" si="263"/>
        <v>20.833333333333332</v>
      </c>
      <c r="AD83" s="250">
        <f t="shared" si="263"/>
        <v>20.833333333333332</v>
      </c>
      <c r="AE83" s="250">
        <f t="shared" si="263"/>
        <v>20.833333333333332</v>
      </c>
      <c r="AF83" s="250">
        <f t="shared" si="263"/>
        <v>20.833333333333332</v>
      </c>
      <c r="AG83" s="250">
        <f t="shared" si="263"/>
        <v>20.833333333333332</v>
      </c>
      <c r="AH83" s="250">
        <f t="shared" si="263"/>
        <v>20.833333333333332</v>
      </c>
      <c r="AI83" s="250">
        <f t="shared" si="263"/>
        <v>20.833333333333332</v>
      </c>
      <c r="AJ83" s="199">
        <f t="shared" si="148"/>
        <v>250</v>
      </c>
      <c r="AK83" s="7"/>
      <c r="AL83" s="216" t="s">
        <v>189</v>
      </c>
      <c r="AM83" s="250">
        <f t="shared" ref="AM83:AX83" si="264">$AY$83/12</f>
        <v>25</v>
      </c>
      <c r="AN83" s="250">
        <f t="shared" si="264"/>
        <v>25</v>
      </c>
      <c r="AO83" s="250">
        <f t="shared" si="264"/>
        <v>25</v>
      </c>
      <c r="AP83" s="250">
        <f t="shared" si="264"/>
        <v>25</v>
      </c>
      <c r="AQ83" s="250">
        <f t="shared" si="264"/>
        <v>25</v>
      </c>
      <c r="AR83" s="250">
        <f t="shared" si="264"/>
        <v>25</v>
      </c>
      <c r="AS83" s="250">
        <f t="shared" si="264"/>
        <v>25</v>
      </c>
      <c r="AT83" s="250">
        <f t="shared" si="264"/>
        <v>25</v>
      </c>
      <c r="AU83" s="250">
        <f t="shared" si="264"/>
        <v>25</v>
      </c>
      <c r="AV83" s="250">
        <f t="shared" si="264"/>
        <v>25</v>
      </c>
      <c r="AW83" s="250">
        <f t="shared" si="264"/>
        <v>25</v>
      </c>
      <c r="AX83" s="250">
        <f t="shared" si="264"/>
        <v>25</v>
      </c>
      <c r="AY83" s="249">
        <f t="shared" si="150"/>
        <v>300</v>
      </c>
      <c r="AZ83" s="7"/>
      <c r="BA83" s="216" t="s">
        <v>189</v>
      </c>
      <c r="BB83" s="250">
        <f t="shared" ref="BB83:BM83" si="265">$BN$83/12</f>
        <v>30</v>
      </c>
      <c r="BC83" s="250">
        <f t="shared" si="265"/>
        <v>30</v>
      </c>
      <c r="BD83" s="250">
        <f t="shared" si="265"/>
        <v>30</v>
      </c>
      <c r="BE83" s="250">
        <f t="shared" si="265"/>
        <v>30</v>
      </c>
      <c r="BF83" s="250">
        <f t="shared" si="265"/>
        <v>30</v>
      </c>
      <c r="BG83" s="250">
        <f t="shared" si="265"/>
        <v>30</v>
      </c>
      <c r="BH83" s="250">
        <f t="shared" si="265"/>
        <v>30</v>
      </c>
      <c r="BI83" s="250">
        <f t="shared" si="265"/>
        <v>30</v>
      </c>
      <c r="BJ83" s="250">
        <f t="shared" si="265"/>
        <v>30</v>
      </c>
      <c r="BK83" s="250">
        <f t="shared" si="265"/>
        <v>30</v>
      </c>
      <c r="BL83" s="250">
        <f t="shared" si="265"/>
        <v>30</v>
      </c>
      <c r="BM83" s="250">
        <f t="shared" si="265"/>
        <v>30</v>
      </c>
      <c r="BN83" s="249">
        <f t="shared" si="152"/>
        <v>360</v>
      </c>
      <c r="BO83" s="7"/>
      <c r="BP83" s="216" t="s">
        <v>189</v>
      </c>
      <c r="BQ83" s="250">
        <f t="shared" ref="BQ83:CB83" si="266">$CC$83/12</f>
        <v>36</v>
      </c>
      <c r="BR83" s="250">
        <f t="shared" si="266"/>
        <v>36</v>
      </c>
      <c r="BS83" s="250">
        <f t="shared" si="266"/>
        <v>36</v>
      </c>
      <c r="BT83" s="250">
        <f t="shared" si="266"/>
        <v>36</v>
      </c>
      <c r="BU83" s="250">
        <f t="shared" si="266"/>
        <v>36</v>
      </c>
      <c r="BV83" s="250">
        <f t="shared" si="266"/>
        <v>36</v>
      </c>
      <c r="BW83" s="250">
        <f t="shared" si="266"/>
        <v>36</v>
      </c>
      <c r="BX83" s="250">
        <f t="shared" si="266"/>
        <v>36</v>
      </c>
      <c r="BY83" s="250">
        <f t="shared" si="266"/>
        <v>36</v>
      </c>
      <c r="BZ83" s="250">
        <f t="shared" si="266"/>
        <v>36</v>
      </c>
      <c r="CA83" s="250">
        <f t="shared" si="266"/>
        <v>36</v>
      </c>
      <c r="CB83" s="250">
        <f t="shared" si="266"/>
        <v>36</v>
      </c>
      <c r="CC83" s="249">
        <f t="shared" si="154"/>
        <v>432</v>
      </c>
      <c r="CE83" s="216" t="s">
        <v>189</v>
      </c>
      <c r="CF83" s="250">
        <f t="shared" ref="CF83:CQ83" si="267">$CR$83/12</f>
        <v>43.199999999999996</v>
      </c>
      <c r="CG83" s="250">
        <f t="shared" si="267"/>
        <v>43.199999999999996</v>
      </c>
      <c r="CH83" s="250">
        <f t="shared" si="267"/>
        <v>43.199999999999996</v>
      </c>
      <c r="CI83" s="250">
        <f t="shared" si="267"/>
        <v>43.199999999999996</v>
      </c>
      <c r="CJ83" s="250">
        <f t="shared" si="267"/>
        <v>43.199999999999996</v>
      </c>
      <c r="CK83" s="250">
        <f t="shared" si="267"/>
        <v>43.199999999999996</v>
      </c>
      <c r="CL83" s="250">
        <f t="shared" si="267"/>
        <v>43.199999999999996</v>
      </c>
      <c r="CM83" s="250">
        <f t="shared" si="267"/>
        <v>43.199999999999996</v>
      </c>
      <c r="CN83" s="250">
        <f t="shared" si="267"/>
        <v>43.199999999999996</v>
      </c>
      <c r="CO83" s="250">
        <f t="shared" si="267"/>
        <v>43.199999999999996</v>
      </c>
      <c r="CP83" s="250">
        <f t="shared" si="267"/>
        <v>43.199999999999996</v>
      </c>
      <c r="CQ83" s="250">
        <f t="shared" si="267"/>
        <v>43.199999999999996</v>
      </c>
      <c r="CR83" s="249">
        <f t="shared" si="156"/>
        <v>518.4</v>
      </c>
    </row>
    <row r="84" spans="1:96" s="131" customFormat="1" ht="18.75" customHeight="1" thickTop="1" thickBot="1" x14ac:dyDescent="0.3">
      <c r="A84" s="4"/>
      <c r="B84" s="180" t="s">
        <v>205</v>
      </c>
      <c r="C84" s="256">
        <v>10000</v>
      </c>
      <c r="D84" s="205" t="s">
        <v>147</v>
      </c>
      <c r="E84" s="4"/>
      <c r="F84" s="4"/>
      <c r="G84" s="38"/>
      <c r="H84" s="4"/>
      <c r="I84" s="4"/>
      <c r="J84" s="4"/>
      <c r="K84" s="5"/>
      <c r="L84" s="5"/>
      <c r="M84" s="5"/>
      <c r="N84" s="5"/>
      <c r="O84" s="5"/>
      <c r="P84" s="5"/>
      <c r="Q84" s="4"/>
      <c r="R84" s="5"/>
      <c r="S84" s="5"/>
      <c r="T84" s="5"/>
      <c r="U84" s="130"/>
      <c r="V84" s="30"/>
      <c r="W84" s="176" t="s">
        <v>60</v>
      </c>
      <c r="X84" s="182">
        <f t="shared" ref="X84:AI84" si="268">X74+X71+X69+X62+X59</f>
        <v>21324.681779746443</v>
      </c>
      <c r="Y84" s="182">
        <f t="shared" si="268"/>
        <v>21324.681779746443</v>
      </c>
      <c r="Z84" s="182">
        <f t="shared" si="268"/>
        <v>21324.681779746443</v>
      </c>
      <c r="AA84" s="182">
        <f t="shared" si="268"/>
        <v>21324.681779746443</v>
      </c>
      <c r="AB84" s="182">
        <f t="shared" si="268"/>
        <v>21324.681779746443</v>
      </c>
      <c r="AC84" s="182">
        <f t="shared" si="268"/>
        <v>21324.681779746443</v>
      </c>
      <c r="AD84" s="182">
        <f t="shared" si="268"/>
        <v>21324.681779746443</v>
      </c>
      <c r="AE84" s="182">
        <f t="shared" si="268"/>
        <v>21324.681779746443</v>
      </c>
      <c r="AF84" s="182">
        <f t="shared" si="268"/>
        <v>21324.681779746443</v>
      </c>
      <c r="AG84" s="182">
        <f t="shared" si="268"/>
        <v>21324.681779746443</v>
      </c>
      <c r="AH84" s="182">
        <f t="shared" si="268"/>
        <v>21324.681779746443</v>
      </c>
      <c r="AI84" s="182">
        <f t="shared" si="268"/>
        <v>21324.681779746443</v>
      </c>
      <c r="AJ84" s="249">
        <f t="shared" si="148"/>
        <v>255896.1813569573</v>
      </c>
      <c r="AK84" s="3"/>
      <c r="AL84" s="176" t="s">
        <v>60</v>
      </c>
      <c r="AM84" s="182">
        <f t="shared" ref="AM84:AX84" si="269">AM74+AM71+AM69+AM62+AM59</f>
        <v>25831.740063993795</v>
      </c>
      <c r="AN84" s="182">
        <f t="shared" si="269"/>
        <v>25831.740063993795</v>
      </c>
      <c r="AO84" s="182">
        <f t="shared" si="269"/>
        <v>25831.740063993795</v>
      </c>
      <c r="AP84" s="182">
        <f t="shared" si="269"/>
        <v>25831.740063993795</v>
      </c>
      <c r="AQ84" s="182">
        <f t="shared" si="269"/>
        <v>25831.740063993795</v>
      </c>
      <c r="AR84" s="182">
        <f t="shared" si="269"/>
        <v>25831.740063993795</v>
      </c>
      <c r="AS84" s="182">
        <f t="shared" si="269"/>
        <v>25831.740063993795</v>
      </c>
      <c r="AT84" s="182">
        <f t="shared" si="269"/>
        <v>25831.740063993795</v>
      </c>
      <c r="AU84" s="182">
        <f t="shared" si="269"/>
        <v>25831.740063993795</v>
      </c>
      <c r="AV84" s="182">
        <f t="shared" si="269"/>
        <v>25831.740063993795</v>
      </c>
      <c r="AW84" s="182">
        <f t="shared" si="269"/>
        <v>25831.740063993795</v>
      </c>
      <c r="AX84" s="182">
        <f t="shared" si="269"/>
        <v>25831.740063993795</v>
      </c>
      <c r="AY84" s="199">
        <f t="shared" si="150"/>
        <v>309980.88076792553</v>
      </c>
      <c r="AZ84" s="132"/>
      <c r="BA84" s="176" t="s">
        <v>60</v>
      </c>
      <c r="BB84" s="182">
        <f t="shared" ref="BB84:BM84" si="270">BB74+BB71+BB69+BB62+BB59</f>
        <v>31309.41522738913</v>
      </c>
      <c r="BC84" s="182">
        <f t="shared" si="270"/>
        <v>31309.41522738913</v>
      </c>
      <c r="BD84" s="182">
        <f t="shared" si="270"/>
        <v>31309.41522738913</v>
      </c>
      <c r="BE84" s="182">
        <f t="shared" si="270"/>
        <v>31309.41522738913</v>
      </c>
      <c r="BF84" s="182">
        <f t="shared" si="270"/>
        <v>31309.41522738913</v>
      </c>
      <c r="BG84" s="182">
        <f t="shared" si="270"/>
        <v>31309.41522738913</v>
      </c>
      <c r="BH84" s="182">
        <f t="shared" si="270"/>
        <v>31309.41522738913</v>
      </c>
      <c r="BI84" s="182">
        <f t="shared" si="270"/>
        <v>31309.41522738913</v>
      </c>
      <c r="BJ84" s="182">
        <f t="shared" si="270"/>
        <v>31309.41522738913</v>
      </c>
      <c r="BK84" s="182">
        <f t="shared" si="270"/>
        <v>31309.41522738913</v>
      </c>
      <c r="BL84" s="182">
        <f t="shared" si="270"/>
        <v>31309.41522738913</v>
      </c>
      <c r="BM84" s="182">
        <f t="shared" si="270"/>
        <v>31309.41522738913</v>
      </c>
      <c r="BN84" s="199">
        <f t="shared" si="152"/>
        <v>375712.98272866965</v>
      </c>
      <c r="BO84" s="3"/>
      <c r="BP84" s="176" t="s">
        <v>60</v>
      </c>
      <c r="BQ84" s="182">
        <f t="shared" ref="BQ84:CB84" si="271">BQ74+BQ71+BQ69+BQ62+BQ59</f>
        <v>38017.472229285675</v>
      </c>
      <c r="BR84" s="182">
        <f t="shared" si="271"/>
        <v>38017.472229285675</v>
      </c>
      <c r="BS84" s="182">
        <f t="shared" si="271"/>
        <v>38017.472229285675</v>
      </c>
      <c r="BT84" s="182">
        <f t="shared" si="271"/>
        <v>38017.472229285675</v>
      </c>
      <c r="BU84" s="182">
        <f t="shared" si="271"/>
        <v>38017.472229285675</v>
      </c>
      <c r="BV84" s="182">
        <f t="shared" si="271"/>
        <v>38017.472229285675</v>
      </c>
      <c r="BW84" s="182">
        <f t="shared" si="271"/>
        <v>38017.472229285675</v>
      </c>
      <c r="BX84" s="182">
        <f t="shared" si="271"/>
        <v>38017.472229285675</v>
      </c>
      <c r="BY84" s="182">
        <f t="shared" si="271"/>
        <v>38017.472229285675</v>
      </c>
      <c r="BZ84" s="182">
        <f t="shared" si="271"/>
        <v>38017.472229285675</v>
      </c>
      <c r="CA84" s="182">
        <f t="shared" si="271"/>
        <v>38017.472229285675</v>
      </c>
      <c r="CB84" s="182">
        <f t="shared" si="271"/>
        <v>38017.472229285675</v>
      </c>
      <c r="CC84" s="199">
        <f t="shared" si="154"/>
        <v>456209.6667514281</v>
      </c>
      <c r="CD84" s="3"/>
      <c r="CE84" s="176" t="s">
        <v>60</v>
      </c>
      <c r="CF84" s="182">
        <f t="shared" ref="CF84:CQ84" si="272">CF74+CF71+CF69+CF62+CF59</f>
        <v>46450.916353374509</v>
      </c>
      <c r="CG84" s="182">
        <f t="shared" si="272"/>
        <v>46450.916353374509</v>
      </c>
      <c r="CH84" s="182">
        <f t="shared" si="272"/>
        <v>46450.916353374509</v>
      </c>
      <c r="CI84" s="182">
        <f t="shared" si="272"/>
        <v>46450.916353374509</v>
      </c>
      <c r="CJ84" s="182">
        <f t="shared" si="272"/>
        <v>46450.916353374509</v>
      </c>
      <c r="CK84" s="182">
        <f t="shared" si="272"/>
        <v>46450.916353374509</v>
      </c>
      <c r="CL84" s="182">
        <f t="shared" si="272"/>
        <v>46450.916353374509</v>
      </c>
      <c r="CM84" s="182">
        <f t="shared" si="272"/>
        <v>46450.916353374509</v>
      </c>
      <c r="CN84" s="182">
        <f t="shared" si="272"/>
        <v>46450.916353374509</v>
      </c>
      <c r="CO84" s="182">
        <f t="shared" si="272"/>
        <v>46450.916353374509</v>
      </c>
      <c r="CP84" s="182">
        <f t="shared" si="272"/>
        <v>46450.916353374509</v>
      </c>
      <c r="CQ84" s="182">
        <f t="shared" si="272"/>
        <v>46450.916353374509</v>
      </c>
      <c r="CR84" s="199">
        <f t="shared" si="156"/>
        <v>557410.99624049407</v>
      </c>
    </row>
    <row r="85" spans="1:96" ht="18.75" customHeight="1" thickTop="1" x14ac:dyDescent="0.25">
      <c r="A85" s="5"/>
      <c r="B85" s="176" t="s">
        <v>206</v>
      </c>
      <c r="C85" s="176" t="s">
        <v>207</v>
      </c>
      <c r="D85" s="5"/>
      <c r="E85" s="5"/>
      <c r="F85" s="5"/>
      <c r="G85" s="5"/>
      <c r="H85" s="4"/>
      <c r="I85" s="4"/>
      <c r="J85" s="5"/>
      <c r="K85" s="4"/>
      <c r="L85" s="4"/>
      <c r="M85" s="4"/>
      <c r="N85" s="4"/>
      <c r="O85" s="4"/>
      <c r="P85" s="4"/>
      <c r="Q85" s="4"/>
      <c r="R85" s="4"/>
      <c r="S85" s="4"/>
      <c r="T85" s="4"/>
      <c r="U85" s="23"/>
      <c r="V85" s="30"/>
      <c r="W85" s="5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29"/>
      <c r="AL85" s="5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3"/>
      <c r="AY85" s="125"/>
      <c r="AZ85" s="150"/>
      <c r="BA85" s="5"/>
      <c r="BB85" s="113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33"/>
      <c r="BP85" s="5"/>
      <c r="BQ85" s="113"/>
      <c r="BR85" s="113"/>
      <c r="BS85" s="113"/>
      <c r="BT85" s="113"/>
      <c r="BU85" s="113"/>
      <c r="BV85" s="113"/>
      <c r="BW85" s="113"/>
      <c r="BX85" s="113"/>
      <c r="BY85" s="113"/>
      <c r="BZ85" s="113"/>
      <c r="CA85" s="113"/>
      <c r="CB85" s="113"/>
      <c r="CC85" s="133"/>
      <c r="CE85" s="5"/>
      <c r="CF85" s="113"/>
      <c r="CG85" s="113"/>
      <c r="CH85" s="113"/>
      <c r="CI85" s="113"/>
      <c r="CJ85" s="113"/>
      <c r="CK85" s="113"/>
      <c r="CL85" s="113"/>
      <c r="CM85" s="113"/>
      <c r="CN85" s="113"/>
      <c r="CO85" s="113"/>
      <c r="CP85" s="113"/>
      <c r="CQ85" s="113"/>
      <c r="CR85" s="133"/>
    </row>
    <row r="86" spans="1:96" ht="18.75" customHeight="1" x14ac:dyDescent="0.25">
      <c r="A86" s="4"/>
      <c r="B86" s="180" t="s">
        <v>208</v>
      </c>
      <c r="C86" s="256">
        <f>'MVP Dev Estimate'!D42</f>
        <v>0</v>
      </c>
      <c r="D86" s="205" t="s">
        <v>209</v>
      </c>
      <c r="E86" s="4"/>
      <c r="F86" s="258" t="s">
        <v>210</v>
      </c>
      <c r="G86" s="259">
        <v>50</v>
      </c>
      <c r="H86" s="4"/>
      <c r="I86" s="4"/>
      <c r="L86" s="4"/>
      <c r="M86" s="4"/>
      <c r="N86" s="4"/>
      <c r="O86" s="4"/>
      <c r="P86" s="4"/>
      <c r="Q86" s="4"/>
      <c r="R86" s="4"/>
      <c r="S86" s="4"/>
      <c r="T86" s="4"/>
      <c r="U86" s="23"/>
      <c r="V86" s="30"/>
      <c r="W86" s="180" t="s">
        <v>211</v>
      </c>
      <c r="X86" s="220">
        <f t="shared" ref="X86:AI86" si="273">X60+X61</f>
        <v>117.25177974644092</v>
      </c>
      <c r="Y86" s="220">
        <f t="shared" si="273"/>
        <v>117.25177974644092</v>
      </c>
      <c r="Z86" s="220">
        <f t="shared" si="273"/>
        <v>117.25177974644092</v>
      </c>
      <c r="AA86" s="220">
        <f t="shared" si="273"/>
        <v>117.25177974644092</v>
      </c>
      <c r="AB86" s="220">
        <f t="shared" si="273"/>
        <v>117.25177974644092</v>
      </c>
      <c r="AC86" s="220">
        <f t="shared" si="273"/>
        <v>117.25177974644092</v>
      </c>
      <c r="AD86" s="220">
        <f t="shared" si="273"/>
        <v>117.25177974644092</v>
      </c>
      <c r="AE86" s="220">
        <f t="shared" si="273"/>
        <v>117.25177974644092</v>
      </c>
      <c r="AF86" s="220">
        <f t="shared" si="273"/>
        <v>117.25177974644092</v>
      </c>
      <c r="AG86" s="220">
        <f t="shared" si="273"/>
        <v>117.25177974644092</v>
      </c>
      <c r="AH86" s="220">
        <f t="shared" si="273"/>
        <v>117.25177974644092</v>
      </c>
      <c r="AI86" s="220">
        <f t="shared" si="273"/>
        <v>117.25177974644092</v>
      </c>
      <c r="AJ86" s="249">
        <f>SUM(X86:AI86)</f>
        <v>1407.0213569572909</v>
      </c>
      <c r="AL86" s="180" t="s">
        <v>211</v>
      </c>
      <c r="AM86" s="220">
        <f t="shared" ref="AM86:AX86" si="274">AM60+AM61</f>
        <v>382.82406399379533</v>
      </c>
      <c r="AN86" s="220">
        <f t="shared" si="274"/>
        <v>382.82406399379533</v>
      </c>
      <c r="AO86" s="220">
        <f t="shared" si="274"/>
        <v>382.82406399379533</v>
      </c>
      <c r="AP86" s="220">
        <f t="shared" si="274"/>
        <v>382.82406399379533</v>
      </c>
      <c r="AQ86" s="220">
        <f t="shared" si="274"/>
        <v>382.82406399379533</v>
      </c>
      <c r="AR86" s="220">
        <f t="shared" si="274"/>
        <v>382.82406399379533</v>
      </c>
      <c r="AS86" s="220">
        <f t="shared" si="274"/>
        <v>382.82406399379533</v>
      </c>
      <c r="AT86" s="220">
        <f t="shared" si="274"/>
        <v>382.82406399379533</v>
      </c>
      <c r="AU86" s="220">
        <f t="shared" si="274"/>
        <v>382.82406399379533</v>
      </c>
      <c r="AV86" s="220">
        <f t="shared" si="274"/>
        <v>382.82406399379533</v>
      </c>
      <c r="AW86" s="220">
        <f t="shared" si="274"/>
        <v>382.82406399379533</v>
      </c>
      <c r="AX86" s="220">
        <f t="shared" si="274"/>
        <v>382.82406399379533</v>
      </c>
      <c r="AY86" s="249">
        <f>SUM(AM86:AX86)</f>
        <v>4593.888767925544</v>
      </c>
      <c r="AZ86" s="150"/>
      <c r="BA86" s="180" t="s">
        <v>211</v>
      </c>
      <c r="BB86" s="220">
        <f t="shared" ref="BB86:BM86" si="275">BB60+BB61</f>
        <v>770.71602738913293</v>
      </c>
      <c r="BC86" s="220">
        <f t="shared" si="275"/>
        <v>770.71602738913293</v>
      </c>
      <c r="BD86" s="220">
        <f t="shared" si="275"/>
        <v>770.71602738913293</v>
      </c>
      <c r="BE86" s="220">
        <f t="shared" si="275"/>
        <v>770.71602738913293</v>
      </c>
      <c r="BF86" s="220">
        <f t="shared" si="275"/>
        <v>770.71602738913293</v>
      </c>
      <c r="BG86" s="220">
        <f t="shared" si="275"/>
        <v>770.71602738913293</v>
      </c>
      <c r="BH86" s="220">
        <f t="shared" si="275"/>
        <v>770.71602738913293</v>
      </c>
      <c r="BI86" s="220">
        <f t="shared" si="275"/>
        <v>770.71602738913293</v>
      </c>
      <c r="BJ86" s="220">
        <f t="shared" si="275"/>
        <v>770.71602738913293</v>
      </c>
      <c r="BK86" s="220">
        <f t="shared" si="275"/>
        <v>770.71602738913293</v>
      </c>
      <c r="BL86" s="220">
        <f t="shared" si="275"/>
        <v>770.71602738913293</v>
      </c>
      <c r="BM86" s="220">
        <f t="shared" si="275"/>
        <v>770.71602738913293</v>
      </c>
      <c r="BN86" s="249">
        <f>SUM(BB86:BM86)</f>
        <v>9248.5923286695961</v>
      </c>
      <c r="BP86" s="180" t="s">
        <v>211</v>
      </c>
      <c r="BQ86" s="220">
        <f t="shared" ref="BQ86:CB86" si="276">BQ60+BQ61</f>
        <v>1371.0331892856786</v>
      </c>
      <c r="BR86" s="220">
        <f t="shared" si="276"/>
        <v>1371.0331892856786</v>
      </c>
      <c r="BS86" s="220">
        <f t="shared" si="276"/>
        <v>1371.0331892856786</v>
      </c>
      <c r="BT86" s="220">
        <f t="shared" si="276"/>
        <v>1371.0331892856786</v>
      </c>
      <c r="BU86" s="220">
        <f t="shared" si="276"/>
        <v>1371.0331892856786</v>
      </c>
      <c r="BV86" s="220">
        <f t="shared" si="276"/>
        <v>1371.0331892856786</v>
      </c>
      <c r="BW86" s="220">
        <f t="shared" si="276"/>
        <v>1371.0331892856786</v>
      </c>
      <c r="BX86" s="220">
        <f t="shared" si="276"/>
        <v>1371.0331892856786</v>
      </c>
      <c r="BY86" s="220">
        <f t="shared" si="276"/>
        <v>1371.0331892856786</v>
      </c>
      <c r="BZ86" s="220">
        <f t="shared" si="276"/>
        <v>1371.0331892856786</v>
      </c>
      <c r="CA86" s="220">
        <f t="shared" si="276"/>
        <v>1371.0331892856786</v>
      </c>
      <c r="CB86" s="220">
        <f t="shared" si="276"/>
        <v>1371.0331892856786</v>
      </c>
      <c r="CC86" s="249">
        <f>SUM(BQ86:CB86)</f>
        <v>16452.398271428148</v>
      </c>
      <c r="CE86" s="180" t="s">
        <v>211</v>
      </c>
      <c r="CF86" s="220">
        <f t="shared" ref="CF86:CQ86" si="277">CF60+CF61</f>
        <v>2475.1895053745056</v>
      </c>
      <c r="CG86" s="220">
        <f t="shared" si="277"/>
        <v>2475.1895053745056</v>
      </c>
      <c r="CH86" s="220">
        <f t="shared" si="277"/>
        <v>2475.1895053745056</v>
      </c>
      <c r="CI86" s="220">
        <f t="shared" si="277"/>
        <v>2475.1895053745056</v>
      </c>
      <c r="CJ86" s="220">
        <f t="shared" si="277"/>
        <v>2475.1895053745056</v>
      </c>
      <c r="CK86" s="220">
        <f t="shared" si="277"/>
        <v>2475.1895053745056</v>
      </c>
      <c r="CL86" s="220">
        <f t="shared" si="277"/>
        <v>2475.1895053745056</v>
      </c>
      <c r="CM86" s="220">
        <f t="shared" si="277"/>
        <v>2475.1895053745056</v>
      </c>
      <c r="CN86" s="220">
        <f t="shared" si="277"/>
        <v>2475.1895053745056</v>
      </c>
      <c r="CO86" s="220">
        <f t="shared" si="277"/>
        <v>2475.1895053745056</v>
      </c>
      <c r="CP86" s="220">
        <f t="shared" si="277"/>
        <v>2475.1895053745056</v>
      </c>
      <c r="CQ86" s="220">
        <f t="shared" si="277"/>
        <v>2475.1895053745056</v>
      </c>
      <c r="CR86" s="249">
        <f>SUM(CF86:CQ86)</f>
        <v>29702.274064494075</v>
      </c>
    </row>
    <row r="87" spans="1:96" ht="18.75" customHeight="1" thickBot="1" x14ac:dyDescent="0.3">
      <c r="A87" s="4"/>
      <c r="B87" s="180" t="s">
        <v>212</v>
      </c>
      <c r="C87" s="180" t="s">
        <v>207</v>
      </c>
      <c r="D87" s="4"/>
      <c r="E87" s="4"/>
      <c r="F87" s="4"/>
      <c r="G87" s="4"/>
      <c r="L87" s="4"/>
      <c r="M87" s="4"/>
      <c r="N87" s="4"/>
      <c r="O87" s="4"/>
      <c r="P87" s="4"/>
      <c r="Q87" s="4"/>
      <c r="R87" s="4"/>
      <c r="S87" s="4"/>
      <c r="T87" s="4"/>
      <c r="U87" s="23"/>
      <c r="V87" s="175" t="s">
        <v>190</v>
      </c>
      <c r="X87" s="4"/>
      <c r="Y87" s="27"/>
      <c r="Z87" s="27"/>
      <c r="AA87" s="27"/>
      <c r="AB87" s="27"/>
      <c r="AC87" s="4"/>
      <c r="AD87" s="4"/>
      <c r="AE87" s="4"/>
      <c r="AF87" s="4"/>
      <c r="AG87" s="4"/>
      <c r="AH87" s="4"/>
      <c r="AI87" s="4"/>
      <c r="AK87" s="7"/>
      <c r="AM87" s="4"/>
      <c r="AN87" s="27"/>
      <c r="AO87" s="27"/>
      <c r="AP87" s="27"/>
      <c r="AQ87" s="27"/>
      <c r="AR87" s="4"/>
      <c r="AS87" s="4"/>
      <c r="AT87" s="4"/>
      <c r="AU87" s="4"/>
      <c r="AV87" s="4"/>
      <c r="AW87" s="4"/>
      <c r="AX87" s="4"/>
      <c r="AY87" s="74"/>
      <c r="AZ87" s="7"/>
      <c r="BA87" s="30"/>
      <c r="BB87" s="4"/>
      <c r="BC87" s="27"/>
      <c r="BD87" s="27"/>
      <c r="BE87" s="27"/>
      <c r="BF87" s="27"/>
      <c r="BG87" s="4"/>
      <c r="BH87" s="4"/>
      <c r="BI87" s="4"/>
      <c r="BJ87" s="4"/>
      <c r="BK87" s="4"/>
      <c r="BL87" s="4"/>
      <c r="BM87" s="4"/>
      <c r="BO87" s="7"/>
      <c r="BQ87" s="4"/>
      <c r="BR87" s="27"/>
      <c r="BS87" s="27"/>
      <c r="BT87" s="27"/>
      <c r="BU87" s="27"/>
      <c r="BV87" s="4"/>
      <c r="BW87" s="4"/>
      <c r="BX87" s="4"/>
      <c r="BY87" s="4"/>
      <c r="BZ87" s="4"/>
      <c r="CA87" s="4"/>
      <c r="CB87" s="4"/>
      <c r="CF87" s="4"/>
      <c r="CG87" s="27"/>
      <c r="CH87" s="27"/>
      <c r="CI87" s="27"/>
      <c r="CJ87" s="27"/>
      <c r="CK87" s="4"/>
      <c r="CL87" s="4"/>
      <c r="CM87" s="4"/>
      <c r="CN87" s="4"/>
      <c r="CO87" s="4"/>
      <c r="CP87" s="4"/>
      <c r="CQ87" s="4"/>
    </row>
    <row r="88" spans="1:96" ht="18.75" customHeight="1" thickBot="1" x14ac:dyDescent="0.3">
      <c r="A88" s="4"/>
      <c r="B88" s="180" t="s">
        <v>213</v>
      </c>
      <c r="C88" s="180" t="s">
        <v>207</v>
      </c>
      <c r="D88" s="4"/>
      <c r="E88" s="33"/>
      <c r="F88" s="4"/>
      <c r="G88" s="4"/>
      <c r="L88" s="4"/>
      <c r="M88" s="4"/>
      <c r="N88" s="4"/>
      <c r="O88" s="4"/>
      <c r="P88" s="4"/>
      <c r="Q88" s="4"/>
      <c r="R88" s="4"/>
      <c r="S88" s="4"/>
      <c r="T88" s="4"/>
      <c r="U88" s="23"/>
      <c r="V88" s="4"/>
      <c r="W88" s="201" t="s">
        <v>214</v>
      </c>
      <c r="X88" s="178" t="s">
        <v>77</v>
      </c>
      <c r="Y88" s="178" t="s">
        <v>78</v>
      </c>
      <c r="Z88" s="178" t="s">
        <v>79</v>
      </c>
      <c r="AA88" s="178" t="s">
        <v>80</v>
      </c>
      <c r="AB88" s="178" t="s">
        <v>81</v>
      </c>
      <c r="AC88" s="178" t="s">
        <v>82</v>
      </c>
      <c r="AD88" s="178" t="s">
        <v>83</v>
      </c>
      <c r="AE88" s="178" t="s">
        <v>84</v>
      </c>
      <c r="AF88" s="178" t="s">
        <v>85</v>
      </c>
      <c r="AG88" s="178" t="s">
        <v>86</v>
      </c>
      <c r="AH88" s="178" t="s">
        <v>87</v>
      </c>
      <c r="AI88" s="178" t="s">
        <v>88</v>
      </c>
      <c r="AJ88" s="179">
        <v>2026</v>
      </c>
      <c r="AK88" s="7"/>
      <c r="AL88" s="201" t="s">
        <v>214</v>
      </c>
      <c r="AM88" s="178" t="s">
        <v>77</v>
      </c>
      <c r="AN88" s="178" t="s">
        <v>78</v>
      </c>
      <c r="AO88" s="178" t="s">
        <v>79</v>
      </c>
      <c r="AP88" s="178" t="s">
        <v>80</v>
      </c>
      <c r="AQ88" s="178" t="s">
        <v>81</v>
      </c>
      <c r="AR88" s="178" t="s">
        <v>82</v>
      </c>
      <c r="AS88" s="178" t="s">
        <v>83</v>
      </c>
      <c r="AT88" s="178" t="s">
        <v>84</v>
      </c>
      <c r="AU88" s="178" t="s">
        <v>85</v>
      </c>
      <c r="AV88" s="178" t="s">
        <v>86</v>
      </c>
      <c r="AW88" s="178" t="s">
        <v>87</v>
      </c>
      <c r="AX88" s="178" t="s">
        <v>88</v>
      </c>
      <c r="AY88" s="179">
        <v>2027</v>
      </c>
      <c r="AZ88" s="7"/>
      <c r="BA88" s="201" t="s">
        <v>214</v>
      </c>
      <c r="BB88" s="178" t="s">
        <v>77</v>
      </c>
      <c r="BC88" s="178" t="s">
        <v>78</v>
      </c>
      <c r="BD88" s="178" t="s">
        <v>79</v>
      </c>
      <c r="BE88" s="178" t="s">
        <v>80</v>
      </c>
      <c r="BF88" s="178" t="s">
        <v>81</v>
      </c>
      <c r="BG88" s="178" t="s">
        <v>82</v>
      </c>
      <c r="BH88" s="178" t="s">
        <v>83</v>
      </c>
      <c r="BI88" s="178" t="s">
        <v>84</v>
      </c>
      <c r="BJ88" s="178" t="s">
        <v>85</v>
      </c>
      <c r="BK88" s="178" t="s">
        <v>86</v>
      </c>
      <c r="BL88" s="178" t="s">
        <v>87</v>
      </c>
      <c r="BM88" s="178" t="s">
        <v>88</v>
      </c>
      <c r="BN88" s="179">
        <v>2028</v>
      </c>
      <c r="BO88" s="7"/>
      <c r="BP88" s="201" t="s">
        <v>214</v>
      </c>
      <c r="BQ88" s="178" t="s">
        <v>77</v>
      </c>
      <c r="BR88" s="178" t="s">
        <v>78</v>
      </c>
      <c r="BS88" s="178" t="s">
        <v>79</v>
      </c>
      <c r="BT88" s="178" t="s">
        <v>80</v>
      </c>
      <c r="BU88" s="178" t="s">
        <v>81</v>
      </c>
      <c r="BV88" s="178" t="s">
        <v>82</v>
      </c>
      <c r="BW88" s="178" t="s">
        <v>83</v>
      </c>
      <c r="BX88" s="178" t="s">
        <v>84</v>
      </c>
      <c r="BY88" s="178" t="s">
        <v>85</v>
      </c>
      <c r="BZ88" s="178" t="s">
        <v>86</v>
      </c>
      <c r="CA88" s="178" t="s">
        <v>87</v>
      </c>
      <c r="CB88" s="178" t="s">
        <v>88</v>
      </c>
      <c r="CC88" s="179">
        <v>2027</v>
      </c>
      <c r="CE88" s="201" t="s">
        <v>214</v>
      </c>
      <c r="CF88" s="178" t="s">
        <v>77</v>
      </c>
      <c r="CG88" s="178" t="s">
        <v>78</v>
      </c>
      <c r="CH88" s="178" t="s">
        <v>79</v>
      </c>
      <c r="CI88" s="178" t="s">
        <v>80</v>
      </c>
      <c r="CJ88" s="178" t="s">
        <v>81</v>
      </c>
      <c r="CK88" s="178" t="s">
        <v>82</v>
      </c>
      <c r="CL88" s="178" t="s">
        <v>83</v>
      </c>
      <c r="CM88" s="178" t="s">
        <v>84</v>
      </c>
      <c r="CN88" s="178" t="s">
        <v>85</v>
      </c>
      <c r="CO88" s="178" t="s">
        <v>86</v>
      </c>
      <c r="CP88" s="178" t="s">
        <v>87</v>
      </c>
      <c r="CQ88" s="178" t="s">
        <v>88</v>
      </c>
      <c r="CR88" s="179">
        <v>2030</v>
      </c>
    </row>
    <row r="89" spans="1:96" ht="18.75" customHeight="1" x14ac:dyDescent="0.25">
      <c r="A89" s="4"/>
      <c r="B89" s="260" t="s">
        <v>215</v>
      </c>
      <c r="C89" s="33"/>
      <c r="D89" s="33"/>
      <c r="E89" s="261" t="s">
        <v>216</v>
      </c>
      <c r="F89" s="4"/>
      <c r="G89" s="4"/>
      <c r="J89" s="4"/>
      <c r="K89" s="4"/>
      <c r="L89" s="4"/>
      <c r="M89" s="4"/>
      <c r="N89" s="4"/>
      <c r="O89" s="4"/>
      <c r="P89" s="4"/>
      <c r="Q89" s="68"/>
      <c r="R89" s="4"/>
      <c r="S89" s="4"/>
      <c r="T89" s="4"/>
      <c r="U89" s="23"/>
      <c r="V89" s="4"/>
      <c r="W89" s="262" t="s">
        <v>56</v>
      </c>
      <c r="X89" s="248">
        <f t="shared" ref="X89:AI89" si="278">X19</f>
        <v>0</v>
      </c>
      <c r="Y89" s="248">
        <f t="shared" si="278"/>
        <v>0</v>
      </c>
      <c r="Z89" s="248">
        <f t="shared" si="278"/>
        <v>0</v>
      </c>
      <c r="AA89" s="248">
        <f t="shared" si="278"/>
        <v>0</v>
      </c>
      <c r="AB89" s="248">
        <f t="shared" si="278"/>
        <v>0</v>
      </c>
      <c r="AC89" s="248">
        <f t="shared" si="278"/>
        <v>0</v>
      </c>
      <c r="AD89" s="248">
        <f t="shared" si="278"/>
        <v>7203.367356169877</v>
      </c>
      <c r="AE89" s="248">
        <f t="shared" si="278"/>
        <v>14314.006117527035</v>
      </c>
      <c r="AF89" s="248">
        <f t="shared" si="278"/>
        <v>21361.889946690098</v>
      </c>
      <c r="AG89" s="248">
        <f t="shared" si="278"/>
        <v>28375.520721771667</v>
      </c>
      <c r="AH89" s="248">
        <f t="shared" si="278"/>
        <v>35382.135792877292</v>
      </c>
      <c r="AI89" s="248">
        <f t="shared" si="278"/>
        <v>42407.898689816968</v>
      </c>
      <c r="AJ89" s="263">
        <f>SUM(X89:AI89)</f>
        <v>149044.81862485292</v>
      </c>
      <c r="AK89" s="7"/>
      <c r="AL89" s="262" t="s">
        <v>56</v>
      </c>
      <c r="AM89" s="248">
        <f t="shared" ref="AM89:AX89" si="279">AM19</f>
        <v>49478.075119629662</v>
      </c>
      <c r="AN89" s="248">
        <f t="shared" si="279"/>
        <v>56617.195921068924</v>
      </c>
      <c r="AO89" s="248">
        <f t="shared" si="279"/>
        <v>63849.208489480545</v>
      </c>
      <c r="AP89" s="248">
        <f t="shared" si="279"/>
        <v>71197.618047788754</v>
      </c>
      <c r="AQ89" s="248">
        <f t="shared" si="279"/>
        <v>78685.620016033776</v>
      </c>
      <c r="AR89" s="248">
        <f t="shared" si="279"/>
        <v>86336.224621672867</v>
      </c>
      <c r="AS89" s="248">
        <f t="shared" si="279"/>
        <v>94172.374794406773</v>
      </c>
      <c r="AT89" s="248">
        <f t="shared" si="279"/>
        <v>102217.05830149655</v>
      </c>
      <c r="AU89" s="248">
        <f t="shared" si="279"/>
        <v>110493.41500137489</v>
      </c>
      <c r="AV89" s="248">
        <f t="shared" si="279"/>
        <v>119024.84002392093</v>
      </c>
      <c r="AW89" s="248">
        <f t="shared" si="279"/>
        <v>127835.08362424257</v>
      </c>
      <c r="AX89" s="248">
        <f t="shared" si="279"/>
        <v>136948.34840246127</v>
      </c>
      <c r="AY89" s="263">
        <f>SUM(AM89:AX89)</f>
        <v>1096855.0623635775</v>
      </c>
      <c r="AZ89" s="7"/>
      <c r="BA89" s="262" t="s">
        <v>56</v>
      </c>
      <c r="BB89" s="248">
        <f t="shared" ref="BB89:BM89" si="280">BB19</f>
        <v>146389.38453416651</v>
      </c>
      <c r="BC89" s="248">
        <f t="shared" si="280"/>
        <v>156183.5836143156</v>
      </c>
      <c r="BD89" s="248">
        <f t="shared" si="280"/>
        <v>166357.07168086959</v>
      </c>
      <c r="BE89" s="248">
        <f t="shared" si="280"/>
        <v>176936.80195291634</v>
      </c>
      <c r="BF89" s="248">
        <f t="shared" si="280"/>
        <v>187950.64779101507</v>
      </c>
      <c r="BG89" s="248">
        <f t="shared" si="280"/>
        <v>199427.49636463201</v>
      </c>
      <c r="BH89" s="248">
        <f t="shared" si="280"/>
        <v>211397.34349249845</v>
      </c>
      <c r="BI89" s="248">
        <f t="shared" si="280"/>
        <v>223891.3901062129</v>
      </c>
      <c r="BJ89" s="248">
        <f t="shared" si="280"/>
        <v>236942.14077517571</v>
      </c>
      <c r="BK89" s="248">
        <f t="shared" si="280"/>
        <v>250583.50472175868</v>
      </c>
      <c r="BL89" s="248">
        <f t="shared" si="280"/>
        <v>264850.8997492746</v>
      </c>
      <c r="BM89" s="248">
        <f t="shared" si="280"/>
        <v>279781.35950165498</v>
      </c>
      <c r="BN89" s="263">
        <f>SUM(BB89:BM89)</f>
        <v>2500691.6242844909</v>
      </c>
      <c r="BO89" s="7"/>
      <c r="BP89" s="262" t="s">
        <v>56</v>
      </c>
      <c r="BQ89" s="248">
        <f t="shared" ref="BQ89:CB89" si="281">BQ19</f>
        <v>295413.64447261271</v>
      </c>
      <c r="BR89" s="248">
        <f t="shared" si="281"/>
        <v>311788.35718334164</v>
      </c>
      <c r="BS89" s="248">
        <f t="shared" si="281"/>
        <v>328948.06195137295</v>
      </c>
      <c r="BT89" s="248">
        <f t="shared" si="281"/>
        <v>346937.40967898275</v>
      </c>
      <c r="BU89" s="248">
        <f t="shared" si="281"/>
        <v>365803.26809745986</v>
      </c>
      <c r="BV89" s="248">
        <f t="shared" si="281"/>
        <v>385594.85791352845</v>
      </c>
      <c r="BW89" s="248">
        <f t="shared" si="281"/>
        <v>406363.89531625382</v>
      </c>
      <c r="BX89" s="248">
        <f t="shared" si="281"/>
        <v>428164.74131679547</v>
      </c>
      <c r="BY89" s="248">
        <f t="shared" si="281"/>
        <v>451054.55840940977</v>
      </c>
      <c r="BZ89" s="248">
        <f t="shared" si="281"/>
        <v>475093.47506013117</v>
      </c>
      <c r="CA89" s="248">
        <f t="shared" si="281"/>
        <v>500344.758549597</v>
      </c>
      <c r="CB89" s="248">
        <f t="shared" si="281"/>
        <v>526874.99671853182</v>
      </c>
      <c r="CC89" s="263">
        <f>SUM(BQ89:CB89)</f>
        <v>4822382.0246680174</v>
      </c>
      <c r="CE89" s="262" t="s">
        <v>56</v>
      </c>
      <c r="CF89" s="248">
        <f t="shared" ref="CF89:CQ89" si="282">CF19</f>
        <v>554754.28918852145</v>
      </c>
      <c r="CG89" s="248">
        <f t="shared" si="282"/>
        <v>584056.44865691068</v>
      </c>
      <c r="CH89" s="248">
        <f t="shared" si="282"/>
        <v>614859.21289301314</v>
      </c>
      <c r="CI89" s="248">
        <f t="shared" si="282"/>
        <v>647244.46809338499</v>
      </c>
      <c r="CJ89" s="248">
        <f t="shared" si="282"/>
        <v>681298.48428675625</v>
      </c>
      <c r="CK89" s="248">
        <f t="shared" si="282"/>
        <v>717112.16351442318</v>
      </c>
      <c r="CL89" s="248">
        <f t="shared" si="282"/>
        <v>754781.30154956167</v>
      </c>
      <c r="CM89" s="248">
        <f t="shared" si="282"/>
        <v>794406.86395913386</v>
      </c>
      <c r="CN89" s="248">
        <f t="shared" si="282"/>
        <v>836095.27735494555</v>
      </c>
      <c r="CO89" s="248">
        <f t="shared" si="282"/>
        <v>879958.73672607145</v>
      </c>
      <c r="CP89" s="248">
        <f t="shared" si="282"/>
        <v>926115.5297934534</v>
      </c>
      <c r="CQ89" s="248">
        <f t="shared" si="282"/>
        <v>974690.37937912287</v>
      </c>
      <c r="CR89" s="263">
        <f>SUM(CF89:CQ89)</f>
        <v>8965373.1553952973</v>
      </c>
    </row>
    <row r="90" spans="1:96" ht="18.75" customHeight="1" x14ac:dyDescent="0.25">
      <c r="A90" s="4"/>
      <c r="B90" s="260" t="s">
        <v>217</v>
      </c>
      <c r="C90" s="264">
        <v>28</v>
      </c>
      <c r="D90" s="205" t="s">
        <v>114</v>
      </c>
      <c r="E90" s="265" t="s">
        <v>218</v>
      </c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72"/>
      <c r="R90" s="4"/>
      <c r="S90" s="4"/>
      <c r="T90" s="4"/>
      <c r="U90" s="23"/>
      <c r="V90" s="4"/>
      <c r="W90" s="180" t="s">
        <v>194</v>
      </c>
      <c r="X90" s="266">
        <f t="shared" ref="X90:AI90" si="283">X59+X49</f>
        <v>117.2517797464409</v>
      </c>
      <c r="Y90" s="266">
        <f t="shared" si="283"/>
        <v>117.2517797464409</v>
      </c>
      <c r="Z90" s="266">
        <f t="shared" si="283"/>
        <v>117.2517797464409</v>
      </c>
      <c r="AA90" s="266">
        <f t="shared" si="283"/>
        <v>117.2517797464409</v>
      </c>
      <c r="AB90" s="266">
        <f t="shared" si="283"/>
        <v>117.2517797464409</v>
      </c>
      <c r="AC90" s="266">
        <f t="shared" si="283"/>
        <v>117.2517797464409</v>
      </c>
      <c r="AD90" s="266">
        <f t="shared" si="283"/>
        <v>117.2517797464409</v>
      </c>
      <c r="AE90" s="266">
        <f t="shared" si="283"/>
        <v>117.2517797464409</v>
      </c>
      <c r="AF90" s="266">
        <f t="shared" si="283"/>
        <v>117.2517797464409</v>
      </c>
      <c r="AG90" s="266">
        <f t="shared" si="283"/>
        <v>117.2517797464409</v>
      </c>
      <c r="AH90" s="266">
        <f t="shared" si="283"/>
        <v>117.2517797464409</v>
      </c>
      <c r="AI90" s="266">
        <f t="shared" si="283"/>
        <v>117.2517797464409</v>
      </c>
      <c r="AJ90" s="263">
        <f>SUM(X90:AI90)</f>
        <v>1407.0213569572909</v>
      </c>
      <c r="AK90" s="7"/>
      <c r="AL90" s="180" t="s">
        <v>194</v>
      </c>
      <c r="AM90" s="266">
        <f t="shared" ref="AM90:AX90" si="284">AM59+AM49</f>
        <v>382.82406399379533</v>
      </c>
      <c r="AN90" s="266">
        <f t="shared" si="284"/>
        <v>382.82406399379533</v>
      </c>
      <c r="AO90" s="266">
        <f t="shared" si="284"/>
        <v>382.82406399379533</v>
      </c>
      <c r="AP90" s="266">
        <f t="shared" si="284"/>
        <v>382.82406399379533</v>
      </c>
      <c r="AQ90" s="266">
        <f t="shared" si="284"/>
        <v>382.82406399379533</v>
      </c>
      <c r="AR90" s="266">
        <f t="shared" si="284"/>
        <v>382.82406399379533</v>
      </c>
      <c r="AS90" s="266">
        <f t="shared" si="284"/>
        <v>382.82406399379533</v>
      </c>
      <c r="AT90" s="266">
        <f t="shared" si="284"/>
        <v>382.82406399379533</v>
      </c>
      <c r="AU90" s="266">
        <f t="shared" si="284"/>
        <v>382.82406399379533</v>
      </c>
      <c r="AV90" s="266">
        <f t="shared" si="284"/>
        <v>382.82406399379533</v>
      </c>
      <c r="AW90" s="266">
        <f t="shared" si="284"/>
        <v>382.82406399379533</v>
      </c>
      <c r="AX90" s="266">
        <f t="shared" si="284"/>
        <v>382.82406399379533</v>
      </c>
      <c r="AY90" s="263">
        <f>SUM(AM90:AX90)</f>
        <v>4593.888767925544</v>
      </c>
      <c r="AZ90" s="7"/>
      <c r="BA90" s="180" t="s">
        <v>194</v>
      </c>
      <c r="BB90" s="266">
        <f t="shared" ref="BB90:BM90" si="285">BB59+BB49</f>
        <v>770.71602738913282</v>
      </c>
      <c r="BC90" s="266">
        <f t="shared" si="285"/>
        <v>770.71602738913282</v>
      </c>
      <c r="BD90" s="266">
        <f t="shared" si="285"/>
        <v>770.71602738913282</v>
      </c>
      <c r="BE90" s="266">
        <f t="shared" si="285"/>
        <v>770.71602738913282</v>
      </c>
      <c r="BF90" s="266">
        <f t="shared" si="285"/>
        <v>770.71602738913282</v>
      </c>
      <c r="BG90" s="266">
        <f t="shared" si="285"/>
        <v>770.71602738913282</v>
      </c>
      <c r="BH90" s="266">
        <f t="shared" si="285"/>
        <v>770.71602738913282</v>
      </c>
      <c r="BI90" s="266">
        <f t="shared" si="285"/>
        <v>770.71602738913282</v>
      </c>
      <c r="BJ90" s="266">
        <f t="shared" si="285"/>
        <v>770.71602738913282</v>
      </c>
      <c r="BK90" s="266">
        <f t="shared" si="285"/>
        <v>770.71602738913282</v>
      </c>
      <c r="BL90" s="266">
        <f t="shared" si="285"/>
        <v>770.71602738913282</v>
      </c>
      <c r="BM90" s="266">
        <f t="shared" si="285"/>
        <v>770.71602738913282</v>
      </c>
      <c r="BN90" s="263">
        <f>SUM(BB90:BM90)</f>
        <v>9248.5923286695961</v>
      </c>
      <c r="BO90" s="7"/>
      <c r="BP90" s="180" t="s">
        <v>194</v>
      </c>
      <c r="BQ90" s="266">
        <f t="shared" ref="BQ90:CB90" si="286">BQ59+BQ49</f>
        <v>10454.366522619013</v>
      </c>
      <c r="BR90" s="266">
        <f t="shared" si="286"/>
        <v>10454.366522619013</v>
      </c>
      <c r="BS90" s="266">
        <f t="shared" si="286"/>
        <v>10454.366522619013</v>
      </c>
      <c r="BT90" s="266">
        <f t="shared" si="286"/>
        <v>10454.366522619013</v>
      </c>
      <c r="BU90" s="266">
        <f t="shared" si="286"/>
        <v>10454.366522619013</v>
      </c>
      <c r="BV90" s="266">
        <f t="shared" si="286"/>
        <v>10454.366522619013</v>
      </c>
      <c r="BW90" s="266">
        <f t="shared" si="286"/>
        <v>10454.366522619013</v>
      </c>
      <c r="BX90" s="266">
        <f t="shared" si="286"/>
        <v>10454.366522619013</v>
      </c>
      <c r="BY90" s="266">
        <f t="shared" si="286"/>
        <v>10454.366522619013</v>
      </c>
      <c r="BZ90" s="266">
        <f t="shared" si="286"/>
        <v>10454.366522619013</v>
      </c>
      <c r="CA90" s="266">
        <f t="shared" si="286"/>
        <v>10454.366522619013</v>
      </c>
      <c r="CB90" s="266">
        <f t="shared" si="286"/>
        <v>10454.366522619013</v>
      </c>
      <c r="CC90" s="263">
        <f>SUM(BQ90:CB90)</f>
        <v>125452.39827142813</v>
      </c>
      <c r="CE90" s="180" t="s">
        <v>194</v>
      </c>
      <c r="CF90" s="266">
        <f t="shared" ref="CF90:CQ90" si="287">CF59+CF49</f>
        <v>21141.856172041174</v>
      </c>
      <c r="CG90" s="266">
        <f t="shared" si="287"/>
        <v>21141.856172041174</v>
      </c>
      <c r="CH90" s="266">
        <f t="shared" si="287"/>
        <v>21141.856172041174</v>
      </c>
      <c r="CI90" s="266">
        <f t="shared" si="287"/>
        <v>21141.856172041174</v>
      </c>
      <c r="CJ90" s="266">
        <f t="shared" si="287"/>
        <v>21141.856172041174</v>
      </c>
      <c r="CK90" s="266">
        <f t="shared" si="287"/>
        <v>21141.856172041174</v>
      </c>
      <c r="CL90" s="266">
        <f t="shared" si="287"/>
        <v>21141.856172041174</v>
      </c>
      <c r="CM90" s="266">
        <f t="shared" si="287"/>
        <v>21141.856172041174</v>
      </c>
      <c r="CN90" s="266">
        <f t="shared" si="287"/>
        <v>21141.856172041174</v>
      </c>
      <c r="CO90" s="266">
        <f t="shared" si="287"/>
        <v>21141.856172041174</v>
      </c>
      <c r="CP90" s="266">
        <f t="shared" si="287"/>
        <v>21141.856172041174</v>
      </c>
      <c r="CQ90" s="266">
        <f t="shared" si="287"/>
        <v>21141.856172041174</v>
      </c>
      <c r="CR90" s="263">
        <f>SUM(CF90:CQ90)</f>
        <v>253702.27406449415</v>
      </c>
    </row>
    <row r="91" spans="1:96" ht="18.75" customHeight="1" x14ac:dyDescent="0.25">
      <c r="A91" s="4"/>
      <c r="B91" s="260" t="s">
        <v>219</v>
      </c>
      <c r="C91" s="267">
        <v>50</v>
      </c>
      <c r="D91" s="205" t="s">
        <v>220</v>
      </c>
      <c r="E91" s="265" t="s">
        <v>221</v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73"/>
      <c r="R91" s="4"/>
      <c r="S91" s="4"/>
      <c r="T91" s="4"/>
      <c r="U91" s="23"/>
      <c r="V91" s="4"/>
      <c r="W91" s="268" t="s">
        <v>196</v>
      </c>
      <c r="X91" s="269">
        <f t="shared" ref="X91:AI91" si="288">X89-X90</f>
        <v>-117.2517797464409</v>
      </c>
      <c r="Y91" s="269">
        <f t="shared" si="288"/>
        <v>-117.2517797464409</v>
      </c>
      <c r="Z91" s="269">
        <f t="shared" si="288"/>
        <v>-117.2517797464409</v>
      </c>
      <c r="AA91" s="269">
        <f t="shared" si="288"/>
        <v>-117.2517797464409</v>
      </c>
      <c r="AB91" s="269">
        <f t="shared" si="288"/>
        <v>-117.2517797464409</v>
      </c>
      <c r="AC91" s="269">
        <f t="shared" si="288"/>
        <v>-117.2517797464409</v>
      </c>
      <c r="AD91" s="269">
        <f t="shared" si="288"/>
        <v>7086.1155764234363</v>
      </c>
      <c r="AE91" s="269">
        <f t="shared" si="288"/>
        <v>14196.754337780594</v>
      </c>
      <c r="AF91" s="269">
        <f t="shared" si="288"/>
        <v>21244.638166943656</v>
      </c>
      <c r="AG91" s="269">
        <f t="shared" si="288"/>
        <v>28258.268942025225</v>
      </c>
      <c r="AH91" s="269">
        <f t="shared" si="288"/>
        <v>35264.884013130853</v>
      </c>
      <c r="AI91" s="269">
        <f t="shared" si="288"/>
        <v>42290.646910070529</v>
      </c>
      <c r="AJ91" s="263">
        <f>SUM(X91:AI91)</f>
        <v>147637.79726789566</v>
      </c>
      <c r="AK91" s="7"/>
      <c r="AL91" s="268" t="s">
        <v>196</v>
      </c>
      <c r="AM91" s="269">
        <f t="shared" ref="AM91:AX91" si="289">AM89-AM90</f>
        <v>49095.251055635868</v>
      </c>
      <c r="AN91" s="269">
        <f t="shared" si="289"/>
        <v>56234.37185707513</v>
      </c>
      <c r="AO91" s="269">
        <f t="shared" si="289"/>
        <v>63466.384425486751</v>
      </c>
      <c r="AP91" s="269">
        <f t="shared" si="289"/>
        <v>70814.793983794953</v>
      </c>
      <c r="AQ91" s="269">
        <f t="shared" si="289"/>
        <v>78302.795952039975</v>
      </c>
      <c r="AR91" s="269">
        <f t="shared" si="289"/>
        <v>85953.400557679066</v>
      </c>
      <c r="AS91" s="269">
        <f t="shared" si="289"/>
        <v>93789.550730412971</v>
      </c>
      <c r="AT91" s="269">
        <f t="shared" si="289"/>
        <v>101834.23423750275</v>
      </c>
      <c r="AU91" s="269">
        <f t="shared" si="289"/>
        <v>110110.59093738109</v>
      </c>
      <c r="AV91" s="269">
        <f t="shared" si="289"/>
        <v>118642.01595992713</v>
      </c>
      <c r="AW91" s="269">
        <f t="shared" si="289"/>
        <v>127452.25956024877</v>
      </c>
      <c r="AX91" s="269">
        <f t="shared" si="289"/>
        <v>136565.52433846748</v>
      </c>
      <c r="AY91" s="263">
        <f>SUM(AM91:AX91)</f>
        <v>1092261.173595652</v>
      </c>
      <c r="AZ91" s="7"/>
      <c r="BA91" s="268" t="s">
        <v>196</v>
      </c>
      <c r="BB91" s="269">
        <f t="shared" ref="BB91:BM91" si="290">BB89-BB90</f>
        <v>145618.66850677738</v>
      </c>
      <c r="BC91" s="269">
        <f t="shared" si="290"/>
        <v>155412.86758692647</v>
      </c>
      <c r="BD91" s="269">
        <f t="shared" si="290"/>
        <v>165586.35565348045</v>
      </c>
      <c r="BE91" s="269">
        <f t="shared" si="290"/>
        <v>176166.08592552721</v>
      </c>
      <c r="BF91" s="269">
        <f t="shared" si="290"/>
        <v>187179.93176362594</v>
      </c>
      <c r="BG91" s="269">
        <f t="shared" si="290"/>
        <v>198656.78033724288</v>
      </c>
      <c r="BH91" s="269">
        <f t="shared" si="290"/>
        <v>210626.62746510931</v>
      </c>
      <c r="BI91" s="269">
        <f t="shared" si="290"/>
        <v>223120.67407882377</v>
      </c>
      <c r="BJ91" s="269">
        <f t="shared" si="290"/>
        <v>236171.42474778657</v>
      </c>
      <c r="BK91" s="269">
        <f t="shared" si="290"/>
        <v>249812.78869436955</v>
      </c>
      <c r="BL91" s="269">
        <f t="shared" si="290"/>
        <v>264080.18372188549</v>
      </c>
      <c r="BM91" s="269">
        <f t="shared" si="290"/>
        <v>279010.64347426587</v>
      </c>
      <c r="BN91" s="263">
        <f>SUM(BB91:BM91)</f>
        <v>2491443.031955821</v>
      </c>
      <c r="BO91" s="7"/>
      <c r="BP91" s="268" t="s">
        <v>196</v>
      </c>
      <c r="BQ91" s="269">
        <f t="shared" ref="BQ91:CB91" si="291">BQ89-BQ90</f>
        <v>284959.27794999367</v>
      </c>
      <c r="BR91" s="269">
        <f t="shared" si="291"/>
        <v>301333.9906607226</v>
      </c>
      <c r="BS91" s="269">
        <f t="shared" si="291"/>
        <v>318493.69542875391</v>
      </c>
      <c r="BT91" s="269">
        <f t="shared" si="291"/>
        <v>336483.04315636371</v>
      </c>
      <c r="BU91" s="269">
        <f t="shared" si="291"/>
        <v>355348.90157484083</v>
      </c>
      <c r="BV91" s="269">
        <f t="shared" si="291"/>
        <v>375140.49139090942</v>
      </c>
      <c r="BW91" s="269">
        <f t="shared" si="291"/>
        <v>395909.52879363479</v>
      </c>
      <c r="BX91" s="269">
        <f t="shared" si="291"/>
        <v>417710.37479417643</v>
      </c>
      <c r="BY91" s="269">
        <f t="shared" si="291"/>
        <v>440600.19188679074</v>
      </c>
      <c r="BZ91" s="269">
        <f t="shared" si="291"/>
        <v>464639.10853751213</v>
      </c>
      <c r="CA91" s="269">
        <f t="shared" si="291"/>
        <v>489890.39202697796</v>
      </c>
      <c r="CB91" s="269">
        <f t="shared" si="291"/>
        <v>516420.63019591279</v>
      </c>
      <c r="CC91" s="263">
        <f>SUM(BQ91:CB91)</f>
        <v>4696929.626396589</v>
      </c>
      <c r="CE91" s="268" t="s">
        <v>196</v>
      </c>
      <c r="CF91" s="269">
        <f t="shared" ref="CF91:CQ91" si="292">CF89-CF90</f>
        <v>533612.4330164803</v>
      </c>
      <c r="CG91" s="269">
        <f t="shared" si="292"/>
        <v>562914.59248486953</v>
      </c>
      <c r="CH91" s="269">
        <f t="shared" si="292"/>
        <v>593717.35672097199</v>
      </c>
      <c r="CI91" s="269">
        <f t="shared" si="292"/>
        <v>626102.61192134384</v>
      </c>
      <c r="CJ91" s="269">
        <f t="shared" si="292"/>
        <v>660156.6281147151</v>
      </c>
      <c r="CK91" s="269">
        <f t="shared" si="292"/>
        <v>695970.30734238203</v>
      </c>
      <c r="CL91" s="269">
        <f t="shared" si="292"/>
        <v>733639.44537752052</v>
      </c>
      <c r="CM91" s="269">
        <f t="shared" si="292"/>
        <v>773265.00778709271</v>
      </c>
      <c r="CN91" s="269">
        <f t="shared" si="292"/>
        <v>814953.42118290439</v>
      </c>
      <c r="CO91" s="269">
        <f t="shared" si="292"/>
        <v>858816.8805540303</v>
      </c>
      <c r="CP91" s="269">
        <f t="shared" si="292"/>
        <v>904973.67362141225</v>
      </c>
      <c r="CQ91" s="269">
        <f t="shared" si="292"/>
        <v>953548.52320708171</v>
      </c>
      <c r="CR91" s="263">
        <f>SUM(CF91:CQ91)</f>
        <v>8711670.8813308049</v>
      </c>
    </row>
    <row r="92" spans="1:96" ht="18.75" customHeight="1" x14ac:dyDescent="0.25">
      <c r="A92" s="4"/>
      <c r="B92" s="4"/>
      <c r="C92" s="267">
        <v>1000</v>
      </c>
      <c r="D92" s="205" t="s">
        <v>220</v>
      </c>
      <c r="E92" s="180" t="s">
        <v>222</v>
      </c>
      <c r="F92" s="180" t="s">
        <v>223</v>
      </c>
      <c r="G92" s="259">
        <v>6</v>
      </c>
      <c r="J92" s="4"/>
      <c r="K92" s="4"/>
      <c r="L92" s="4"/>
      <c r="M92" s="4"/>
      <c r="N92" s="4"/>
      <c r="O92" s="4"/>
      <c r="P92" s="4"/>
      <c r="Q92" s="73"/>
      <c r="R92" s="4"/>
      <c r="S92" s="4"/>
      <c r="T92" s="4"/>
      <c r="U92" s="23"/>
      <c r="V92" s="4"/>
      <c r="W92" s="262" t="s">
        <v>66</v>
      </c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71"/>
      <c r="AK92" s="7"/>
      <c r="AL92" s="262" t="s">
        <v>66</v>
      </c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71"/>
      <c r="AZ92" s="7"/>
      <c r="BA92" s="262" t="s">
        <v>66</v>
      </c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71"/>
      <c r="BO92" s="7"/>
      <c r="BP92" s="262" t="s">
        <v>66</v>
      </c>
      <c r="BQ92" s="134"/>
      <c r="BR92" s="134"/>
      <c r="BS92" s="134"/>
      <c r="BT92" s="134"/>
      <c r="BU92" s="134"/>
      <c r="BV92" s="134"/>
      <c r="BW92" s="134"/>
      <c r="BX92" s="134"/>
      <c r="BY92" s="134"/>
      <c r="BZ92" s="134"/>
      <c r="CA92" s="134"/>
      <c r="CB92" s="134"/>
      <c r="CC92" s="71"/>
      <c r="CE92" s="262" t="s">
        <v>66</v>
      </c>
      <c r="CF92" s="134"/>
      <c r="CG92" s="134"/>
      <c r="CH92" s="134"/>
      <c r="CI92" s="134"/>
      <c r="CJ92" s="134"/>
      <c r="CK92" s="134"/>
      <c r="CL92" s="134"/>
      <c r="CM92" s="134"/>
      <c r="CN92" s="134"/>
      <c r="CO92" s="134"/>
      <c r="CP92" s="134"/>
      <c r="CQ92" s="134"/>
      <c r="CR92" s="71"/>
    </row>
    <row r="93" spans="1:96" ht="18.75" customHeight="1" x14ac:dyDescent="0.25">
      <c r="A93" s="4"/>
      <c r="B93" s="180" t="s">
        <v>224</v>
      </c>
      <c r="C93" s="270">
        <v>275</v>
      </c>
      <c r="D93" s="205" t="s">
        <v>114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23"/>
      <c r="V93" s="4"/>
      <c r="W93" s="271" t="s">
        <v>225</v>
      </c>
      <c r="X93" s="266">
        <f t="shared" ref="X93:AI93" si="293">X71</f>
        <v>15000</v>
      </c>
      <c r="Y93" s="266">
        <f t="shared" si="293"/>
        <v>15000</v>
      </c>
      <c r="Z93" s="266">
        <f t="shared" si="293"/>
        <v>15000</v>
      </c>
      <c r="AA93" s="266">
        <f t="shared" si="293"/>
        <v>15000</v>
      </c>
      <c r="AB93" s="266">
        <f t="shared" si="293"/>
        <v>15000</v>
      </c>
      <c r="AC93" s="266">
        <f t="shared" si="293"/>
        <v>15000</v>
      </c>
      <c r="AD93" s="266">
        <f t="shared" si="293"/>
        <v>15000</v>
      </c>
      <c r="AE93" s="266">
        <f t="shared" si="293"/>
        <v>15000</v>
      </c>
      <c r="AF93" s="266">
        <f t="shared" si="293"/>
        <v>15000</v>
      </c>
      <c r="AG93" s="266">
        <f t="shared" si="293"/>
        <v>15000</v>
      </c>
      <c r="AH93" s="266">
        <f t="shared" si="293"/>
        <v>15000</v>
      </c>
      <c r="AI93" s="266">
        <f t="shared" si="293"/>
        <v>15000</v>
      </c>
      <c r="AJ93" s="263">
        <f>SUM(X93:AI93)</f>
        <v>180000</v>
      </c>
      <c r="AK93" s="7"/>
      <c r="AL93" s="271" t="s">
        <v>225</v>
      </c>
      <c r="AM93" s="266">
        <f t="shared" ref="AM93:AX93" si="294">AM71</f>
        <v>18000</v>
      </c>
      <c r="AN93" s="266">
        <f t="shared" si="294"/>
        <v>18000</v>
      </c>
      <c r="AO93" s="266">
        <f t="shared" si="294"/>
        <v>18000</v>
      </c>
      <c r="AP93" s="266">
        <f t="shared" si="294"/>
        <v>18000</v>
      </c>
      <c r="AQ93" s="266">
        <f t="shared" si="294"/>
        <v>18000</v>
      </c>
      <c r="AR93" s="266">
        <f t="shared" si="294"/>
        <v>18000</v>
      </c>
      <c r="AS93" s="266">
        <f t="shared" si="294"/>
        <v>18000</v>
      </c>
      <c r="AT93" s="266">
        <f t="shared" si="294"/>
        <v>18000</v>
      </c>
      <c r="AU93" s="266">
        <f t="shared" si="294"/>
        <v>18000</v>
      </c>
      <c r="AV93" s="266">
        <f t="shared" si="294"/>
        <v>18000</v>
      </c>
      <c r="AW93" s="266">
        <f t="shared" si="294"/>
        <v>18000</v>
      </c>
      <c r="AX93" s="266">
        <f t="shared" si="294"/>
        <v>18000</v>
      </c>
      <c r="AY93" s="263">
        <f>SUM(AM93:AX93)</f>
        <v>216000</v>
      </c>
      <c r="AZ93" s="7"/>
      <c r="BA93" s="271" t="s">
        <v>225</v>
      </c>
      <c r="BB93" s="266">
        <f t="shared" ref="BB93:BM93" si="295">BB71</f>
        <v>21600</v>
      </c>
      <c r="BC93" s="266">
        <f t="shared" si="295"/>
        <v>21600</v>
      </c>
      <c r="BD93" s="266">
        <f t="shared" si="295"/>
        <v>21600</v>
      </c>
      <c r="BE93" s="266">
        <f t="shared" si="295"/>
        <v>21600</v>
      </c>
      <c r="BF93" s="266">
        <f t="shared" si="295"/>
        <v>21600</v>
      </c>
      <c r="BG93" s="266">
        <f t="shared" si="295"/>
        <v>21600</v>
      </c>
      <c r="BH93" s="266">
        <f t="shared" si="295"/>
        <v>21600</v>
      </c>
      <c r="BI93" s="266">
        <f t="shared" si="295"/>
        <v>21600</v>
      </c>
      <c r="BJ93" s="266">
        <f t="shared" si="295"/>
        <v>21600</v>
      </c>
      <c r="BK93" s="266">
        <f t="shared" si="295"/>
        <v>21600</v>
      </c>
      <c r="BL93" s="266">
        <f t="shared" si="295"/>
        <v>21600</v>
      </c>
      <c r="BM93" s="266">
        <f t="shared" si="295"/>
        <v>21600</v>
      </c>
      <c r="BN93" s="263">
        <f>SUM(BB93:BM93)</f>
        <v>259200</v>
      </c>
      <c r="BO93" s="7"/>
      <c r="BP93" s="271" t="s">
        <v>225</v>
      </c>
      <c r="BQ93" s="266">
        <f t="shared" ref="BQ93:CB93" si="296">BQ71</f>
        <v>25920</v>
      </c>
      <c r="BR93" s="266">
        <f t="shared" si="296"/>
        <v>25920</v>
      </c>
      <c r="BS93" s="266">
        <f t="shared" si="296"/>
        <v>25920</v>
      </c>
      <c r="BT93" s="266">
        <f t="shared" si="296"/>
        <v>25920</v>
      </c>
      <c r="BU93" s="266">
        <f t="shared" si="296"/>
        <v>25920</v>
      </c>
      <c r="BV93" s="266">
        <f t="shared" si="296"/>
        <v>25920</v>
      </c>
      <c r="BW93" s="266">
        <f t="shared" si="296"/>
        <v>25920</v>
      </c>
      <c r="BX93" s="266">
        <f t="shared" si="296"/>
        <v>25920</v>
      </c>
      <c r="BY93" s="266">
        <f t="shared" si="296"/>
        <v>25920</v>
      </c>
      <c r="BZ93" s="266">
        <f t="shared" si="296"/>
        <v>25920</v>
      </c>
      <c r="CA93" s="266">
        <f t="shared" si="296"/>
        <v>25920</v>
      </c>
      <c r="CB93" s="266">
        <f t="shared" si="296"/>
        <v>25920</v>
      </c>
      <c r="CC93" s="263">
        <f>SUM(BQ93:CB93)</f>
        <v>311040</v>
      </c>
      <c r="CE93" s="271" t="s">
        <v>225</v>
      </c>
      <c r="CF93" s="266">
        <f t="shared" ref="CF93:CQ93" si="297">CF71</f>
        <v>31104</v>
      </c>
      <c r="CG93" s="266">
        <f t="shared" si="297"/>
        <v>31104</v>
      </c>
      <c r="CH93" s="266">
        <f t="shared" si="297"/>
        <v>31104</v>
      </c>
      <c r="CI93" s="266">
        <f t="shared" si="297"/>
        <v>31104</v>
      </c>
      <c r="CJ93" s="266">
        <f t="shared" si="297"/>
        <v>31104</v>
      </c>
      <c r="CK93" s="266">
        <f t="shared" si="297"/>
        <v>31104</v>
      </c>
      <c r="CL93" s="266">
        <f t="shared" si="297"/>
        <v>31104</v>
      </c>
      <c r="CM93" s="266">
        <f t="shared" si="297"/>
        <v>31104</v>
      </c>
      <c r="CN93" s="266">
        <f t="shared" si="297"/>
        <v>31104</v>
      </c>
      <c r="CO93" s="266">
        <f t="shared" si="297"/>
        <v>31104</v>
      </c>
      <c r="CP93" s="266">
        <f t="shared" si="297"/>
        <v>31104</v>
      </c>
      <c r="CQ93" s="266">
        <f t="shared" si="297"/>
        <v>31104</v>
      </c>
      <c r="CR93" s="263">
        <f>SUM(CF93:CQ93)</f>
        <v>373248</v>
      </c>
    </row>
    <row r="94" spans="1:96" ht="18.75" customHeight="1" x14ac:dyDescent="0.25">
      <c r="A94" s="4"/>
      <c r="B94" s="180" t="s">
        <v>226</v>
      </c>
      <c r="C94" s="180" t="s">
        <v>227</v>
      </c>
      <c r="D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23"/>
      <c r="V94" s="4"/>
      <c r="W94" s="272" t="s">
        <v>228</v>
      </c>
      <c r="X94" s="266">
        <f t="shared" ref="X94:AI94" si="298">X45</f>
        <v>0</v>
      </c>
      <c r="Y94" s="266">
        <f t="shared" si="298"/>
        <v>0</v>
      </c>
      <c r="Z94" s="266">
        <f t="shared" si="298"/>
        <v>0</v>
      </c>
      <c r="AA94" s="266">
        <f t="shared" si="298"/>
        <v>0</v>
      </c>
      <c r="AB94" s="266">
        <f t="shared" si="298"/>
        <v>0</v>
      </c>
      <c r="AC94" s="266">
        <f t="shared" si="298"/>
        <v>0</v>
      </c>
      <c r="AD94" s="266">
        <f t="shared" si="298"/>
        <v>0</v>
      </c>
      <c r="AE94" s="266">
        <f t="shared" si="298"/>
        <v>0</v>
      </c>
      <c r="AF94" s="266">
        <f t="shared" si="298"/>
        <v>0</v>
      </c>
      <c r="AG94" s="266">
        <f t="shared" si="298"/>
        <v>0</v>
      </c>
      <c r="AH94" s="266">
        <f t="shared" si="298"/>
        <v>0</v>
      </c>
      <c r="AI94" s="266">
        <f t="shared" si="298"/>
        <v>0</v>
      </c>
      <c r="AJ94" s="263">
        <f>SUM(X94:AI94)</f>
        <v>0</v>
      </c>
      <c r="AK94" s="7"/>
      <c r="AL94" s="272" t="s">
        <v>228</v>
      </c>
      <c r="AM94" s="266">
        <f t="shared" ref="AM94:AX94" si="299">AM45</f>
        <v>10300</v>
      </c>
      <c r="AN94" s="266">
        <f t="shared" si="299"/>
        <v>10300</v>
      </c>
      <c r="AO94" s="266">
        <f t="shared" si="299"/>
        <v>10300</v>
      </c>
      <c r="AP94" s="266">
        <f t="shared" si="299"/>
        <v>10300</v>
      </c>
      <c r="AQ94" s="266">
        <f t="shared" si="299"/>
        <v>10300</v>
      </c>
      <c r="AR94" s="266">
        <f t="shared" si="299"/>
        <v>10300</v>
      </c>
      <c r="AS94" s="266">
        <f t="shared" si="299"/>
        <v>10300</v>
      </c>
      <c r="AT94" s="266">
        <f t="shared" si="299"/>
        <v>10300</v>
      </c>
      <c r="AU94" s="266">
        <f t="shared" si="299"/>
        <v>10300</v>
      </c>
      <c r="AV94" s="266">
        <f t="shared" si="299"/>
        <v>10300</v>
      </c>
      <c r="AW94" s="266">
        <f t="shared" si="299"/>
        <v>10300</v>
      </c>
      <c r="AX94" s="266">
        <f t="shared" si="299"/>
        <v>10300</v>
      </c>
      <c r="AY94" s="263">
        <f>SUM(AM94:AX94)</f>
        <v>123600</v>
      </c>
      <c r="AZ94" s="7"/>
      <c r="BA94" s="272" t="s">
        <v>228</v>
      </c>
      <c r="BB94" s="266">
        <f t="shared" ref="BB94:BM94" si="300">BB45</f>
        <v>10600</v>
      </c>
      <c r="BC94" s="266">
        <f t="shared" si="300"/>
        <v>10600</v>
      </c>
      <c r="BD94" s="266">
        <f t="shared" si="300"/>
        <v>10600</v>
      </c>
      <c r="BE94" s="266">
        <f t="shared" si="300"/>
        <v>10600</v>
      </c>
      <c r="BF94" s="266">
        <f t="shared" si="300"/>
        <v>10600</v>
      </c>
      <c r="BG94" s="266">
        <f t="shared" si="300"/>
        <v>10600</v>
      </c>
      <c r="BH94" s="266">
        <f t="shared" si="300"/>
        <v>10600</v>
      </c>
      <c r="BI94" s="266">
        <f t="shared" si="300"/>
        <v>10600</v>
      </c>
      <c r="BJ94" s="266">
        <f t="shared" si="300"/>
        <v>10600</v>
      </c>
      <c r="BK94" s="266">
        <f t="shared" si="300"/>
        <v>10600</v>
      </c>
      <c r="BL94" s="266">
        <f t="shared" si="300"/>
        <v>10600</v>
      </c>
      <c r="BM94" s="266">
        <f t="shared" si="300"/>
        <v>10600</v>
      </c>
      <c r="BN94" s="263">
        <f>SUM(BB94:BM94)</f>
        <v>127200</v>
      </c>
      <c r="BO94" s="7"/>
      <c r="BP94" s="272" t="s">
        <v>228</v>
      </c>
      <c r="BQ94" s="266">
        <f t="shared" ref="BQ94:CB94" si="301">BQ45</f>
        <v>19529.166666666672</v>
      </c>
      <c r="BR94" s="266">
        <f t="shared" si="301"/>
        <v>19529.166666666672</v>
      </c>
      <c r="BS94" s="266">
        <f t="shared" si="301"/>
        <v>19529.166666666672</v>
      </c>
      <c r="BT94" s="266">
        <f t="shared" si="301"/>
        <v>19529.166666666672</v>
      </c>
      <c r="BU94" s="266">
        <f t="shared" si="301"/>
        <v>19529.166666666672</v>
      </c>
      <c r="BV94" s="266">
        <f t="shared" si="301"/>
        <v>19529.166666666672</v>
      </c>
      <c r="BW94" s="266">
        <f t="shared" si="301"/>
        <v>19529.166666666672</v>
      </c>
      <c r="BX94" s="266">
        <f t="shared" si="301"/>
        <v>19529.166666666672</v>
      </c>
      <c r="BY94" s="266">
        <f t="shared" si="301"/>
        <v>19529.166666666672</v>
      </c>
      <c r="BZ94" s="266">
        <f t="shared" si="301"/>
        <v>19529.166666666672</v>
      </c>
      <c r="CA94" s="266">
        <f t="shared" si="301"/>
        <v>19529.166666666672</v>
      </c>
      <c r="CB94" s="266">
        <f t="shared" si="301"/>
        <v>19529.166666666672</v>
      </c>
      <c r="CC94" s="263">
        <f>SUM(BQ94:CB94)</f>
        <v>234350.00000000012</v>
      </c>
      <c r="CE94" s="272" t="s">
        <v>228</v>
      </c>
      <c r="CF94" s="266">
        <f t="shared" ref="CF94:CQ94" si="302">CF45</f>
        <v>10300</v>
      </c>
      <c r="CG94" s="266">
        <f t="shared" si="302"/>
        <v>10300</v>
      </c>
      <c r="CH94" s="266">
        <f t="shared" si="302"/>
        <v>10300</v>
      </c>
      <c r="CI94" s="266">
        <f t="shared" si="302"/>
        <v>10300</v>
      </c>
      <c r="CJ94" s="266">
        <f t="shared" si="302"/>
        <v>10300</v>
      </c>
      <c r="CK94" s="266">
        <f t="shared" si="302"/>
        <v>10300</v>
      </c>
      <c r="CL94" s="266">
        <f t="shared" si="302"/>
        <v>10300</v>
      </c>
      <c r="CM94" s="266">
        <f t="shared" si="302"/>
        <v>10300</v>
      </c>
      <c r="CN94" s="266">
        <f t="shared" si="302"/>
        <v>10300</v>
      </c>
      <c r="CO94" s="266">
        <f t="shared" si="302"/>
        <v>10300</v>
      </c>
      <c r="CP94" s="266">
        <f t="shared" si="302"/>
        <v>10300</v>
      </c>
      <c r="CQ94" s="266">
        <f t="shared" si="302"/>
        <v>10300</v>
      </c>
      <c r="CR94" s="263">
        <f>SUM(CF94:CQ94)</f>
        <v>123600</v>
      </c>
    </row>
    <row r="95" spans="1:96" ht="18.75" customHeight="1" x14ac:dyDescent="0.25">
      <c r="A95" s="4"/>
      <c r="B95" s="180" t="s">
        <v>229</v>
      </c>
      <c r="C95" s="273" t="s">
        <v>227</v>
      </c>
      <c r="D95" s="4"/>
      <c r="E95" s="4"/>
      <c r="F95" s="176" t="s">
        <v>230</v>
      </c>
      <c r="G95" s="259">
        <v>50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23"/>
      <c r="V95" s="4"/>
      <c r="W95" s="272" t="s">
        <v>231</v>
      </c>
      <c r="X95" s="266">
        <f t="shared" ref="X95:AI95" si="303">X34</f>
        <v>19000</v>
      </c>
      <c r="Y95" s="266">
        <f t="shared" si="303"/>
        <v>19000</v>
      </c>
      <c r="Z95" s="266">
        <f t="shared" si="303"/>
        <v>19000</v>
      </c>
      <c r="AA95" s="266">
        <f t="shared" si="303"/>
        <v>19000</v>
      </c>
      <c r="AB95" s="266">
        <f t="shared" si="303"/>
        <v>19000</v>
      </c>
      <c r="AC95" s="266">
        <f t="shared" si="303"/>
        <v>19000</v>
      </c>
      <c r="AD95" s="266">
        <f t="shared" si="303"/>
        <v>19000</v>
      </c>
      <c r="AE95" s="266">
        <f t="shared" si="303"/>
        <v>19000</v>
      </c>
      <c r="AF95" s="266">
        <f t="shared" si="303"/>
        <v>19000</v>
      </c>
      <c r="AG95" s="266">
        <f t="shared" si="303"/>
        <v>19000</v>
      </c>
      <c r="AH95" s="266">
        <f t="shared" si="303"/>
        <v>19000</v>
      </c>
      <c r="AI95" s="266">
        <f t="shared" si="303"/>
        <v>19000</v>
      </c>
      <c r="AJ95" s="263">
        <f>SUM(X95:AI95)</f>
        <v>228000</v>
      </c>
      <c r="AK95" s="7"/>
      <c r="AL95" s="272" t="s">
        <v>231</v>
      </c>
      <c r="AM95" s="266">
        <f t="shared" ref="AM95:AX95" si="304">AM34</f>
        <v>19570</v>
      </c>
      <c r="AN95" s="266">
        <f t="shared" si="304"/>
        <v>19570</v>
      </c>
      <c r="AO95" s="266">
        <f t="shared" si="304"/>
        <v>19570</v>
      </c>
      <c r="AP95" s="266">
        <f t="shared" si="304"/>
        <v>19570</v>
      </c>
      <c r="AQ95" s="266">
        <f t="shared" si="304"/>
        <v>19570</v>
      </c>
      <c r="AR95" s="266">
        <f t="shared" si="304"/>
        <v>19570</v>
      </c>
      <c r="AS95" s="266">
        <f t="shared" si="304"/>
        <v>19570</v>
      </c>
      <c r="AT95" s="266">
        <f t="shared" si="304"/>
        <v>19570</v>
      </c>
      <c r="AU95" s="266">
        <f t="shared" si="304"/>
        <v>19570</v>
      </c>
      <c r="AV95" s="266">
        <f t="shared" si="304"/>
        <v>19570</v>
      </c>
      <c r="AW95" s="266">
        <f t="shared" si="304"/>
        <v>19570</v>
      </c>
      <c r="AX95" s="266">
        <f t="shared" si="304"/>
        <v>19570</v>
      </c>
      <c r="AY95" s="263">
        <f>SUM(AM95:AX95)</f>
        <v>234840</v>
      </c>
      <c r="AZ95" s="7"/>
      <c r="BA95" s="272" t="s">
        <v>231</v>
      </c>
      <c r="BB95" s="266">
        <f t="shared" ref="BB95:BM95" si="305">BB34</f>
        <v>20140</v>
      </c>
      <c r="BC95" s="266">
        <f t="shared" si="305"/>
        <v>20140</v>
      </c>
      <c r="BD95" s="266">
        <f t="shared" si="305"/>
        <v>20140</v>
      </c>
      <c r="BE95" s="266">
        <f t="shared" si="305"/>
        <v>20140</v>
      </c>
      <c r="BF95" s="266">
        <f t="shared" si="305"/>
        <v>20140</v>
      </c>
      <c r="BG95" s="266">
        <f t="shared" si="305"/>
        <v>20140</v>
      </c>
      <c r="BH95" s="266">
        <f t="shared" si="305"/>
        <v>20140</v>
      </c>
      <c r="BI95" s="266">
        <f t="shared" si="305"/>
        <v>20140</v>
      </c>
      <c r="BJ95" s="266">
        <f t="shared" si="305"/>
        <v>20140</v>
      </c>
      <c r="BK95" s="266">
        <f t="shared" si="305"/>
        <v>20140</v>
      </c>
      <c r="BL95" s="266">
        <f t="shared" si="305"/>
        <v>20140</v>
      </c>
      <c r="BM95" s="266">
        <f t="shared" si="305"/>
        <v>20140</v>
      </c>
      <c r="BN95" s="263">
        <f>SUM(BB95:BM95)</f>
        <v>241680</v>
      </c>
      <c r="BO95" s="7"/>
      <c r="BP95" s="272" t="s">
        <v>231</v>
      </c>
      <c r="BQ95" s="266">
        <f t="shared" ref="BQ95:CB95" si="306">BQ34</f>
        <v>20710.000000000004</v>
      </c>
      <c r="BR95" s="266">
        <f t="shared" si="306"/>
        <v>20710.000000000004</v>
      </c>
      <c r="BS95" s="266">
        <f t="shared" si="306"/>
        <v>20710.000000000004</v>
      </c>
      <c r="BT95" s="266">
        <f t="shared" si="306"/>
        <v>20710.000000000004</v>
      </c>
      <c r="BU95" s="266">
        <f t="shared" si="306"/>
        <v>20710.000000000004</v>
      </c>
      <c r="BV95" s="266">
        <f t="shared" si="306"/>
        <v>20710.000000000004</v>
      </c>
      <c r="BW95" s="266">
        <f t="shared" si="306"/>
        <v>20710.000000000004</v>
      </c>
      <c r="BX95" s="266">
        <f t="shared" si="306"/>
        <v>20710.000000000004</v>
      </c>
      <c r="BY95" s="266">
        <f t="shared" si="306"/>
        <v>20710.000000000004</v>
      </c>
      <c r="BZ95" s="266">
        <f t="shared" si="306"/>
        <v>20710.000000000004</v>
      </c>
      <c r="CA95" s="266">
        <f t="shared" si="306"/>
        <v>20710.000000000004</v>
      </c>
      <c r="CB95" s="266">
        <f t="shared" si="306"/>
        <v>20710.000000000004</v>
      </c>
      <c r="CC95" s="263">
        <f>SUM(BQ95:CB95)</f>
        <v>248520.00000000003</v>
      </c>
      <c r="CE95" s="272" t="s">
        <v>231</v>
      </c>
      <c r="CF95" s="266">
        <f t="shared" ref="CF95:CQ95" si="307">CF34</f>
        <v>19570</v>
      </c>
      <c r="CG95" s="266">
        <f t="shared" si="307"/>
        <v>19570</v>
      </c>
      <c r="CH95" s="266">
        <f t="shared" si="307"/>
        <v>19570</v>
      </c>
      <c r="CI95" s="266">
        <f t="shared" si="307"/>
        <v>19570</v>
      </c>
      <c r="CJ95" s="266">
        <f t="shared" si="307"/>
        <v>19570</v>
      </c>
      <c r="CK95" s="266">
        <f t="shared" si="307"/>
        <v>19570</v>
      </c>
      <c r="CL95" s="266">
        <f t="shared" si="307"/>
        <v>19570</v>
      </c>
      <c r="CM95" s="266">
        <f t="shared" si="307"/>
        <v>19570</v>
      </c>
      <c r="CN95" s="266">
        <f t="shared" si="307"/>
        <v>19570</v>
      </c>
      <c r="CO95" s="266">
        <f t="shared" si="307"/>
        <v>19570</v>
      </c>
      <c r="CP95" s="266">
        <f t="shared" si="307"/>
        <v>19570</v>
      </c>
      <c r="CQ95" s="266">
        <f t="shared" si="307"/>
        <v>19570</v>
      </c>
      <c r="CR95" s="263">
        <f>SUM(CF95:CQ95)</f>
        <v>234840</v>
      </c>
    </row>
    <row r="96" spans="1:96" ht="18.75" customHeight="1" x14ac:dyDescent="0.25">
      <c r="A96" s="4"/>
      <c r="B96" s="180" t="s">
        <v>232</v>
      </c>
      <c r="C96" s="256">
        <v>5000</v>
      </c>
      <c r="D96" s="205" t="s">
        <v>233</v>
      </c>
      <c r="F96" s="176" t="s">
        <v>234</v>
      </c>
      <c r="G96" s="259">
        <v>75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27"/>
      <c r="U96" s="23"/>
      <c r="V96" s="4"/>
      <c r="W96" s="272" t="s">
        <v>174</v>
      </c>
      <c r="X96" s="266">
        <f t="shared" ref="X96:AI96" si="308">X69</f>
        <v>416.66666666666669</v>
      </c>
      <c r="Y96" s="266">
        <f t="shared" si="308"/>
        <v>416.66666666666669</v>
      </c>
      <c r="Z96" s="266">
        <f t="shared" si="308"/>
        <v>416.66666666666669</v>
      </c>
      <c r="AA96" s="266">
        <f t="shared" si="308"/>
        <v>416.66666666666669</v>
      </c>
      <c r="AB96" s="266">
        <f t="shared" si="308"/>
        <v>416.66666666666669</v>
      </c>
      <c r="AC96" s="266">
        <f t="shared" si="308"/>
        <v>416.66666666666669</v>
      </c>
      <c r="AD96" s="266">
        <f t="shared" si="308"/>
        <v>416.66666666666669</v>
      </c>
      <c r="AE96" s="266">
        <f t="shared" si="308"/>
        <v>416.66666666666669</v>
      </c>
      <c r="AF96" s="266">
        <f t="shared" si="308"/>
        <v>416.66666666666669</v>
      </c>
      <c r="AG96" s="266">
        <f t="shared" si="308"/>
        <v>416.66666666666669</v>
      </c>
      <c r="AH96" s="266">
        <f t="shared" si="308"/>
        <v>416.66666666666669</v>
      </c>
      <c r="AI96" s="266">
        <f t="shared" si="308"/>
        <v>416.66666666666669</v>
      </c>
      <c r="AJ96" s="263">
        <f>SUM(X96:AI96)</f>
        <v>5000</v>
      </c>
      <c r="AK96" s="7"/>
      <c r="AL96" s="272" t="s">
        <v>174</v>
      </c>
      <c r="AM96" s="266">
        <f t="shared" ref="AM96:AX96" si="309">AM69</f>
        <v>500</v>
      </c>
      <c r="AN96" s="266">
        <f t="shared" si="309"/>
        <v>500</v>
      </c>
      <c r="AO96" s="266">
        <f t="shared" si="309"/>
        <v>500</v>
      </c>
      <c r="AP96" s="266">
        <f t="shared" si="309"/>
        <v>500</v>
      </c>
      <c r="AQ96" s="266">
        <f t="shared" si="309"/>
        <v>500</v>
      </c>
      <c r="AR96" s="266">
        <f t="shared" si="309"/>
        <v>500</v>
      </c>
      <c r="AS96" s="266">
        <f t="shared" si="309"/>
        <v>500</v>
      </c>
      <c r="AT96" s="266">
        <f t="shared" si="309"/>
        <v>500</v>
      </c>
      <c r="AU96" s="266">
        <f t="shared" si="309"/>
        <v>500</v>
      </c>
      <c r="AV96" s="266">
        <f t="shared" si="309"/>
        <v>500</v>
      </c>
      <c r="AW96" s="266">
        <f t="shared" si="309"/>
        <v>500</v>
      </c>
      <c r="AX96" s="266">
        <f t="shared" si="309"/>
        <v>500</v>
      </c>
      <c r="AY96" s="263">
        <f>SUM(AM96:AX96)</f>
        <v>6000</v>
      </c>
      <c r="AZ96" s="7"/>
      <c r="BA96" s="272" t="s">
        <v>174</v>
      </c>
      <c r="BB96" s="266">
        <f t="shared" ref="BB96:BM96" si="310">BB69</f>
        <v>600</v>
      </c>
      <c r="BC96" s="266">
        <f t="shared" si="310"/>
        <v>600</v>
      </c>
      <c r="BD96" s="266">
        <f t="shared" si="310"/>
        <v>600</v>
      </c>
      <c r="BE96" s="266">
        <f t="shared" si="310"/>
        <v>600</v>
      </c>
      <c r="BF96" s="266">
        <f t="shared" si="310"/>
        <v>600</v>
      </c>
      <c r="BG96" s="266">
        <f t="shared" si="310"/>
        <v>600</v>
      </c>
      <c r="BH96" s="266">
        <f t="shared" si="310"/>
        <v>600</v>
      </c>
      <c r="BI96" s="266">
        <f t="shared" si="310"/>
        <v>600</v>
      </c>
      <c r="BJ96" s="266">
        <f t="shared" si="310"/>
        <v>600</v>
      </c>
      <c r="BK96" s="266">
        <f t="shared" si="310"/>
        <v>600</v>
      </c>
      <c r="BL96" s="266">
        <f t="shared" si="310"/>
        <v>600</v>
      </c>
      <c r="BM96" s="266">
        <f t="shared" si="310"/>
        <v>600</v>
      </c>
      <c r="BN96" s="263">
        <f>SUM(BB96:BM96)</f>
        <v>7200</v>
      </c>
      <c r="BO96" s="7"/>
      <c r="BP96" s="272" t="s">
        <v>174</v>
      </c>
      <c r="BQ96" s="266">
        <f t="shared" ref="BQ96:CB96" si="311">BQ69</f>
        <v>720</v>
      </c>
      <c r="BR96" s="266">
        <f t="shared" si="311"/>
        <v>720</v>
      </c>
      <c r="BS96" s="266">
        <f t="shared" si="311"/>
        <v>720</v>
      </c>
      <c r="BT96" s="266">
        <f t="shared" si="311"/>
        <v>720</v>
      </c>
      <c r="BU96" s="266">
        <f t="shared" si="311"/>
        <v>720</v>
      </c>
      <c r="BV96" s="266">
        <f t="shared" si="311"/>
        <v>720</v>
      </c>
      <c r="BW96" s="266">
        <f t="shared" si="311"/>
        <v>720</v>
      </c>
      <c r="BX96" s="266">
        <f t="shared" si="311"/>
        <v>720</v>
      </c>
      <c r="BY96" s="266">
        <f t="shared" si="311"/>
        <v>720</v>
      </c>
      <c r="BZ96" s="266">
        <f t="shared" si="311"/>
        <v>720</v>
      </c>
      <c r="CA96" s="266">
        <f t="shared" si="311"/>
        <v>720</v>
      </c>
      <c r="CB96" s="266">
        <f t="shared" si="311"/>
        <v>720</v>
      </c>
      <c r="CC96" s="263">
        <f>SUM(BQ96:CB96)</f>
        <v>8640</v>
      </c>
      <c r="CE96" s="272" t="s">
        <v>174</v>
      </c>
      <c r="CF96" s="266">
        <f t="shared" ref="CF96:CQ96" si="312">CF69</f>
        <v>864</v>
      </c>
      <c r="CG96" s="266">
        <f t="shared" si="312"/>
        <v>864</v>
      </c>
      <c r="CH96" s="266">
        <f t="shared" si="312"/>
        <v>864</v>
      </c>
      <c r="CI96" s="266">
        <f t="shared" si="312"/>
        <v>864</v>
      </c>
      <c r="CJ96" s="266">
        <f t="shared" si="312"/>
        <v>864</v>
      </c>
      <c r="CK96" s="266">
        <f t="shared" si="312"/>
        <v>864</v>
      </c>
      <c r="CL96" s="266">
        <f t="shared" si="312"/>
        <v>864</v>
      </c>
      <c r="CM96" s="266">
        <f t="shared" si="312"/>
        <v>864</v>
      </c>
      <c r="CN96" s="266">
        <f t="shared" si="312"/>
        <v>864</v>
      </c>
      <c r="CO96" s="266">
        <f t="shared" si="312"/>
        <v>864</v>
      </c>
      <c r="CP96" s="266">
        <f t="shared" si="312"/>
        <v>864</v>
      </c>
      <c r="CQ96" s="266">
        <f t="shared" si="312"/>
        <v>864</v>
      </c>
      <c r="CR96" s="263">
        <f>SUM(CF96:CQ96)</f>
        <v>10368</v>
      </c>
    </row>
    <row r="97" spans="1:96" ht="18.75" customHeight="1" x14ac:dyDescent="0.25">
      <c r="A97" s="4"/>
      <c r="B97" s="180" t="s">
        <v>235</v>
      </c>
      <c r="C97" s="256">
        <v>25000</v>
      </c>
      <c r="D97" s="205" t="s">
        <v>236</v>
      </c>
      <c r="E97" s="4"/>
      <c r="F97" s="176" t="s">
        <v>237</v>
      </c>
      <c r="G97" s="220">
        <f>G86*G96+(G86/2*G95)</f>
        <v>5000</v>
      </c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23"/>
      <c r="V97" s="4"/>
      <c r="W97" s="272" t="s">
        <v>238</v>
      </c>
      <c r="X97" s="266">
        <f t="shared" ref="X97:AI97" si="313">X74</f>
        <v>2683.3333333333335</v>
      </c>
      <c r="Y97" s="266">
        <f t="shared" si="313"/>
        <v>2683.3333333333335</v>
      </c>
      <c r="Z97" s="266">
        <f t="shared" si="313"/>
        <v>2683.3333333333335</v>
      </c>
      <c r="AA97" s="266">
        <f t="shared" si="313"/>
        <v>2683.3333333333335</v>
      </c>
      <c r="AB97" s="266">
        <f t="shared" si="313"/>
        <v>2683.3333333333335</v>
      </c>
      <c r="AC97" s="266">
        <f t="shared" si="313"/>
        <v>2683.3333333333335</v>
      </c>
      <c r="AD97" s="266">
        <f t="shared" si="313"/>
        <v>2683.3333333333335</v>
      </c>
      <c r="AE97" s="266">
        <f t="shared" si="313"/>
        <v>2683.3333333333335</v>
      </c>
      <c r="AF97" s="266">
        <f t="shared" si="313"/>
        <v>2683.3333333333335</v>
      </c>
      <c r="AG97" s="266">
        <f t="shared" si="313"/>
        <v>2683.3333333333335</v>
      </c>
      <c r="AH97" s="266">
        <f t="shared" si="313"/>
        <v>2683.3333333333335</v>
      </c>
      <c r="AI97" s="266">
        <f t="shared" si="313"/>
        <v>2683.3333333333335</v>
      </c>
      <c r="AJ97" s="263">
        <f>SUM(X97:AI97)</f>
        <v>32199.999999999996</v>
      </c>
      <c r="AK97" s="7"/>
      <c r="AL97" s="272" t="s">
        <v>238</v>
      </c>
      <c r="AM97" s="266">
        <f t="shared" ref="AM97:AX97" si="314">AM74</f>
        <v>3220</v>
      </c>
      <c r="AN97" s="266">
        <f t="shared" si="314"/>
        <v>3220</v>
      </c>
      <c r="AO97" s="266">
        <f t="shared" si="314"/>
        <v>3220</v>
      </c>
      <c r="AP97" s="266">
        <f t="shared" si="314"/>
        <v>3220</v>
      </c>
      <c r="AQ97" s="266">
        <f t="shared" si="314"/>
        <v>3220</v>
      </c>
      <c r="AR97" s="266">
        <f t="shared" si="314"/>
        <v>3220</v>
      </c>
      <c r="AS97" s="266">
        <f t="shared" si="314"/>
        <v>3220</v>
      </c>
      <c r="AT97" s="266">
        <f t="shared" si="314"/>
        <v>3220</v>
      </c>
      <c r="AU97" s="266">
        <f t="shared" si="314"/>
        <v>3220</v>
      </c>
      <c r="AV97" s="266">
        <f t="shared" si="314"/>
        <v>3220</v>
      </c>
      <c r="AW97" s="266">
        <f t="shared" si="314"/>
        <v>3220</v>
      </c>
      <c r="AX97" s="266">
        <f t="shared" si="314"/>
        <v>3220</v>
      </c>
      <c r="AY97" s="263">
        <f>SUM(AM97:AX97)</f>
        <v>38640</v>
      </c>
      <c r="AZ97" s="7"/>
      <c r="BA97" s="272" t="s">
        <v>238</v>
      </c>
      <c r="BB97" s="266">
        <f t="shared" ref="BB97:BM97" si="315">BB74</f>
        <v>3864</v>
      </c>
      <c r="BC97" s="266">
        <f t="shared" si="315"/>
        <v>3864</v>
      </c>
      <c r="BD97" s="266">
        <f t="shared" si="315"/>
        <v>3864</v>
      </c>
      <c r="BE97" s="266">
        <f t="shared" si="315"/>
        <v>3864</v>
      </c>
      <c r="BF97" s="266">
        <f t="shared" si="315"/>
        <v>3864</v>
      </c>
      <c r="BG97" s="266">
        <f t="shared" si="315"/>
        <v>3864</v>
      </c>
      <c r="BH97" s="266">
        <f t="shared" si="315"/>
        <v>3864</v>
      </c>
      <c r="BI97" s="266">
        <f t="shared" si="315"/>
        <v>3864</v>
      </c>
      <c r="BJ97" s="266">
        <f t="shared" si="315"/>
        <v>3864</v>
      </c>
      <c r="BK97" s="266">
        <f t="shared" si="315"/>
        <v>3864</v>
      </c>
      <c r="BL97" s="266">
        <f t="shared" si="315"/>
        <v>3864</v>
      </c>
      <c r="BM97" s="266">
        <f t="shared" si="315"/>
        <v>3864</v>
      </c>
      <c r="BN97" s="263">
        <f>SUM(BB97:BM97)</f>
        <v>46368</v>
      </c>
      <c r="BO97" s="7"/>
      <c r="BP97" s="272" t="s">
        <v>238</v>
      </c>
      <c r="BQ97" s="266">
        <f t="shared" ref="BQ97:CB97" si="316">BQ74</f>
        <v>4636.8</v>
      </c>
      <c r="BR97" s="266">
        <f t="shared" si="316"/>
        <v>4636.8</v>
      </c>
      <c r="BS97" s="266">
        <f t="shared" si="316"/>
        <v>4636.8</v>
      </c>
      <c r="BT97" s="266">
        <f t="shared" si="316"/>
        <v>4636.8</v>
      </c>
      <c r="BU97" s="266">
        <f t="shared" si="316"/>
        <v>4636.8</v>
      </c>
      <c r="BV97" s="266">
        <f t="shared" si="316"/>
        <v>4636.8</v>
      </c>
      <c r="BW97" s="266">
        <f t="shared" si="316"/>
        <v>4636.8</v>
      </c>
      <c r="BX97" s="266">
        <f t="shared" si="316"/>
        <v>4636.8</v>
      </c>
      <c r="BY97" s="266">
        <f t="shared" si="316"/>
        <v>4636.8</v>
      </c>
      <c r="BZ97" s="266">
        <f t="shared" si="316"/>
        <v>4636.8</v>
      </c>
      <c r="CA97" s="266">
        <f t="shared" si="316"/>
        <v>4636.8</v>
      </c>
      <c r="CB97" s="266">
        <f t="shared" si="316"/>
        <v>4636.8</v>
      </c>
      <c r="CC97" s="263">
        <f>SUM(BQ97:CB97)</f>
        <v>55641.600000000013</v>
      </c>
      <c r="CE97" s="272" t="s">
        <v>238</v>
      </c>
      <c r="CF97" s="266">
        <f t="shared" ref="CF97:CQ97" si="317">CF74</f>
        <v>5564.16</v>
      </c>
      <c r="CG97" s="266">
        <f t="shared" si="317"/>
        <v>5564.16</v>
      </c>
      <c r="CH97" s="266">
        <f t="shared" si="317"/>
        <v>5564.16</v>
      </c>
      <c r="CI97" s="266">
        <f t="shared" si="317"/>
        <v>5564.16</v>
      </c>
      <c r="CJ97" s="266">
        <f t="shared" si="317"/>
        <v>5564.16</v>
      </c>
      <c r="CK97" s="266">
        <f t="shared" si="317"/>
        <v>5564.16</v>
      </c>
      <c r="CL97" s="266">
        <f t="shared" si="317"/>
        <v>5564.16</v>
      </c>
      <c r="CM97" s="266">
        <f t="shared" si="317"/>
        <v>5564.16</v>
      </c>
      <c r="CN97" s="266">
        <f t="shared" si="317"/>
        <v>5564.16</v>
      </c>
      <c r="CO97" s="266">
        <f t="shared" si="317"/>
        <v>5564.16</v>
      </c>
      <c r="CP97" s="266">
        <f t="shared" si="317"/>
        <v>5564.16</v>
      </c>
      <c r="CQ97" s="266">
        <f t="shared" si="317"/>
        <v>5564.16</v>
      </c>
      <c r="CR97" s="263">
        <f>SUM(CF97:CQ97)</f>
        <v>66769.920000000013</v>
      </c>
    </row>
    <row r="98" spans="1:96" ht="18.75" customHeight="1" x14ac:dyDescent="0.25">
      <c r="A98" s="4"/>
      <c r="B98" s="180" t="s">
        <v>239</v>
      </c>
      <c r="C98" s="256">
        <v>2500</v>
      </c>
      <c r="D98" s="205" t="s">
        <v>236</v>
      </c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23"/>
      <c r="V98" s="4"/>
      <c r="W98" s="272" t="s">
        <v>240</v>
      </c>
      <c r="X98" s="266">
        <f t="shared" ref="X98:AI98" si="318">X40</f>
        <v>0</v>
      </c>
      <c r="Y98" s="266">
        <f t="shared" si="318"/>
        <v>0</v>
      </c>
      <c r="Z98" s="266">
        <f t="shared" si="318"/>
        <v>0</v>
      </c>
      <c r="AA98" s="266">
        <f t="shared" si="318"/>
        <v>0</v>
      </c>
      <c r="AB98" s="266">
        <f t="shared" si="318"/>
        <v>0</v>
      </c>
      <c r="AC98" s="266">
        <f t="shared" si="318"/>
        <v>0</v>
      </c>
      <c r="AD98" s="266">
        <f t="shared" si="318"/>
        <v>0</v>
      </c>
      <c r="AE98" s="266">
        <f t="shared" si="318"/>
        <v>0</v>
      </c>
      <c r="AF98" s="266">
        <f t="shared" si="318"/>
        <v>0</v>
      </c>
      <c r="AG98" s="266">
        <f t="shared" si="318"/>
        <v>0</v>
      </c>
      <c r="AH98" s="266">
        <f t="shared" si="318"/>
        <v>0</v>
      </c>
      <c r="AI98" s="266">
        <f t="shared" si="318"/>
        <v>0</v>
      </c>
      <c r="AJ98" s="71"/>
      <c r="AK98" s="7"/>
      <c r="AL98" s="272" t="s">
        <v>240</v>
      </c>
      <c r="AM98" s="266">
        <f t="shared" ref="AM98:AX98" si="319">AM40</f>
        <v>12875</v>
      </c>
      <c r="AN98" s="266">
        <f t="shared" si="319"/>
        <v>12875</v>
      </c>
      <c r="AO98" s="266">
        <f t="shared" si="319"/>
        <v>12875</v>
      </c>
      <c r="AP98" s="266">
        <f t="shared" si="319"/>
        <v>12875</v>
      </c>
      <c r="AQ98" s="266">
        <f t="shared" si="319"/>
        <v>12875</v>
      </c>
      <c r="AR98" s="266">
        <f t="shared" si="319"/>
        <v>12875</v>
      </c>
      <c r="AS98" s="266">
        <f t="shared" si="319"/>
        <v>12875</v>
      </c>
      <c r="AT98" s="266">
        <f t="shared" si="319"/>
        <v>12875</v>
      </c>
      <c r="AU98" s="266">
        <f t="shared" si="319"/>
        <v>12875</v>
      </c>
      <c r="AV98" s="266">
        <f t="shared" si="319"/>
        <v>12875</v>
      </c>
      <c r="AW98" s="266">
        <f t="shared" si="319"/>
        <v>12875</v>
      </c>
      <c r="AX98" s="266">
        <f t="shared" si="319"/>
        <v>12875</v>
      </c>
      <c r="AY98" s="71"/>
      <c r="AZ98" s="7"/>
      <c r="BA98" s="272" t="s">
        <v>240</v>
      </c>
      <c r="BB98" s="266">
        <f t="shared" ref="BB98:BM98" si="320">BB40</f>
        <v>34450</v>
      </c>
      <c r="BC98" s="266">
        <f t="shared" si="320"/>
        <v>34450</v>
      </c>
      <c r="BD98" s="266">
        <f t="shared" si="320"/>
        <v>34450</v>
      </c>
      <c r="BE98" s="266">
        <f t="shared" si="320"/>
        <v>34450</v>
      </c>
      <c r="BF98" s="266">
        <f t="shared" si="320"/>
        <v>34450</v>
      </c>
      <c r="BG98" s="266">
        <f t="shared" si="320"/>
        <v>34450</v>
      </c>
      <c r="BH98" s="266">
        <f t="shared" si="320"/>
        <v>34450</v>
      </c>
      <c r="BI98" s="266">
        <f t="shared" si="320"/>
        <v>34450</v>
      </c>
      <c r="BJ98" s="266">
        <f t="shared" si="320"/>
        <v>34450</v>
      </c>
      <c r="BK98" s="266">
        <f t="shared" si="320"/>
        <v>34450</v>
      </c>
      <c r="BL98" s="266">
        <f t="shared" si="320"/>
        <v>34450</v>
      </c>
      <c r="BM98" s="266">
        <f t="shared" si="320"/>
        <v>34450</v>
      </c>
      <c r="BN98" s="71"/>
      <c r="BO98" s="7"/>
      <c r="BP98" s="272" t="s">
        <v>240</v>
      </c>
      <c r="BQ98" s="266">
        <f t="shared" ref="BQ98:CB98" si="321">BQ40</f>
        <v>32245.833333333332</v>
      </c>
      <c r="BR98" s="266">
        <f t="shared" si="321"/>
        <v>32245.833333333332</v>
      </c>
      <c r="BS98" s="266">
        <f t="shared" si="321"/>
        <v>32245.833333333332</v>
      </c>
      <c r="BT98" s="266">
        <f t="shared" si="321"/>
        <v>32245.833333333332</v>
      </c>
      <c r="BU98" s="266">
        <f t="shared" si="321"/>
        <v>32245.833333333332</v>
      </c>
      <c r="BV98" s="266">
        <f t="shared" si="321"/>
        <v>32245.833333333332</v>
      </c>
      <c r="BW98" s="266">
        <f t="shared" si="321"/>
        <v>32245.833333333332</v>
      </c>
      <c r="BX98" s="266">
        <f t="shared" si="321"/>
        <v>32245.833333333332</v>
      </c>
      <c r="BY98" s="266">
        <f t="shared" si="321"/>
        <v>32245.833333333332</v>
      </c>
      <c r="BZ98" s="266">
        <f t="shared" si="321"/>
        <v>32245.833333333332</v>
      </c>
      <c r="CA98" s="266">
        <f t="shared" si="321"/>
        <v>32245.833333333332</v>
      </c>
      <c r="CB98" s="266">
        <f t="shared" si="321"/>
        <v>32245.833333333332</v>
      </c>
      <c r="CC98" s="71"/>
      <c r="CE98" s="272" t="s">
        <v>240</v>
      </c>
      <c r="CF98" s="266">
        <f t="shared" ref="CF98:CQ98" si="322">CF40</f>
        <v>12875</v>
      </c>
      <c r="CG98" s="266">
        <f t="shared" si="322"/>
        <v>12875</v>
      </c>
      <c r="CH98" s="266">
        <f t="shared" si="322"/>
        <v>12875</v>
      </c>
      <c r="CI98" s="266">
        <f t="shared" si="322"/>
        <v>12875</v>
      </c>
      <c r="CJ98" s="266">
        <f t="shared" si="322"/>
        <v>12875</v>
      </c>
      <c r="CK98" s="266">
        <f t="shared" si="322"/>
        <v>12875</v>
      </c>
      <c r="CL98" s="266">
        <f t="shared" si="322"/>
        <v>12875</v>
      </c>
      <c r="CM98" s="266">
        <f t="shared" si="322"/>
        <v>12875</v>
      </c>
      <c r="CN98" s="266">
        <f t="shared" si="322"/>
        <v>12875</v>
      </c>
      <c r="CO98" s="266">
        <f t="shared" si="322"/>
        <v>12875</v>
      </c>
      <c r="CP98" s="266">
        <f t="shared" si="322"/>
        <v>12875</v>
      </c>
      <c r="CQ98" s="266">
        <f t="shared" si="322"/>
        <v>12875</v>
      </c>
      <c r="CR98" s="71"/>
    </row>
    <row r="99" spans="1:96" ht="18.75" customHeight="1" x14ac:dyDescent="0.25">
      <c r="A99" s="4"/>
      <c r="B99" s="180" t="s">
        <v>241</v>
      </c>
      <c r="C99" s="256">
        <v>0.22</v>
      </c>
      <c r="D99" s="205" t="s">
        <v>242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23"/>
      <c r="V99" s="5"/>
      <c r="W99" s="272" t="s">
        <v>243</v>
      </c>
      <c r="X99" s="266">
        <f t="shared" ref="X99:AC99" si="323">$C$81/6</f>
        <v>59216.666666666664</v>
      </c>
      <c r="Y99" s="266">
        <f t="shared" si="323"/>
        <v>59216.666666666664</v>
      </c>
      <c r="Z99" s="266">
        <f t="shared" si="323"/>
        <v>59216.666666666664</v>
      </c>
      <c r="AA99" s="266">
        <f t="shared" si="323"/>
        <v>59216.666666666664</v>
      </c>
      <c r="AB99" s="266">
        <f t="shared" si="323"/>
        <v>59216.666666666664</v>
      </c>
      <c r="AC99" s="266">
        <f t="shared" si="323"/>
        <v>59216.666666666664</v>
      </c>
      <c r="AD99" s="266">
        <f t="shared" ref="AD99:AI99" si="324">$G$97</f>
        <v>5000</v>
      </c>
      <c r="AE99" s="266">
        <f t="shared" si="324"/>
        <v>5000</v>
      </c>
      <c r="AF99" s="266">
        <f t="shared" si="324"/>
        <v>5000</v>
      </c>
      <c r="AG99" s="266">
        <f t="shared" si="324"/>
        <v>5000</v>
      </c>
      <c r="AH99" s="266">
        <f t="shared" si="324"/>
        <v>5000</v>
      </c>
      <c r="AI99" s="266">
        <f t="shared" si="324"/>
        <v>5000</v>
      </c>
      <c r="AJ99" s="263">
        <f t="shared" ref="AJ99:AJ107" si="325">SUM(X99:AI99)</f>
        <v>385300</v>
      </c>
      <c r="AK99" s="7"/>
      <c r="AL99" s="272" t="s">
        <v>243</v>
      </c>
      <c r="AM99" s="266">
        <f t="shared" ref="AM99:AX99" si="326">$G$97</f>
        <v>5000</v>
      </c>
      <c r="AN99" s="266">
        <f t="shared" si="326"/>
        <v>5000</v>
      </c>
      <c r="AO99" s="266">
        <f t="shared" si="326"/>
        <v>5000</v>
      </c>
      <c r="AP99" s="266">
        <f t="shared" si="326"/>
        <v>5000</v>
      </c>
      <c r="AQ99" s="266">
        <f t="shared" si="326"/>
        <v>5000</v>
      </c>
      <c r="AR99" s="266">
        <f t="shared" si="326"/>
        <v>5000</v>
      </c>
      <c r="AS99" s="266">
        <f t="shared" si="326"/>
        <v>5000</v>
      </c>
      <c r="AT99" s="266">
        <f t="shared" si="326"/>
        <v>5000</v>
      </c>
      <c r="AU99" s="266">
        <f t="shared" si="326"/>
        <v>5000</v>
      </c>
      <c r="AV99" s="266">
        <f t="shared" si="326"/>
        <v>5000</v>
      </c>
      <c r="AW99" s="266">
        <f t="shared" si="326"/>
        <v>5000</v>
      </c>
      <c r="AX99" s="266">
        <f t="shared" si="326"/>
        <v>5000</v>
      </c>
      <c r="AY99" s="263">
        <f t="shared" ref="AY99:AY108" si="327">SUM(AM99:AX99)</f>
        <v>60000</v>
      </c>
      <c r="AZ99" s="7"/>
      <c r="BA99" s="272" t="s">
        <v>243</v>
      </c>
      <c r="BB99" s="266">
        <f t="shared" ref="BB99:BM99" si="328">$G$97</f>
        <v>5000</v>
      </c>
      <c r="BC99" s="266">
        <f t="shared" si="328"/>
        <v>5000</v>
      </c>
      <c r="BD99" s="266">
        <f t="shared" si="328"/>
        <v>5000</v>
      </c>
      <c r="BE99" s="266">
        <f t="shared" si="328"/>
        <v>5000</v>
      </c>
      <c r="BF99" s="266">
        <f t="shared" si="328"/>
        <v>5000</v>
      </c>
      <c r="BG99" s="266">
        <f t="shared" si="328"/>
        <v>5000</v>
      </c>
      <c r="BH99" s="266">
        <f t="shared" si="328"/>
        <v>5000</v>
      </c>
      <c r="BI99" s="266">
        <f t="shared" si="328"/>
        <v>5000</v>
      </c>
      <c r="BJ99" s="266">
        <f t="shared" si="328"/>
        <v>5000</v>
      </c>
      <c r="BK99" s="266">
        <f t="shared" si="328"/>
        <v>5000</v>
      </c>
      <c r="BL99" s="266">
        <f t="shared" si="328"/>
        <v>5000</v>
      </c>
      <c r="BM99" s="266">
        <f t="shared" si="328"/>
        <v>5000</v>
      </c>
      <c r="BN99" s="263">
        <f t="shared" ref="BN99:BN108" si="329">SUM(BB99:BM99)</f>
        <v>60000</v>
      </c>
      <c r="BO99" s="7"/>
      <c r="BP99" s="272" t="s">
        <v>243</v>
      </c>
      <c r="BQ99" s="266">
        <f t="shared" ref="BQ99:CB99" si="330">$G$97</f>
        <v>5000</v>
      </c>
      <c r="BR99" s="266">
        <f t="shared" si="330"/>
        <v>5000</v>
      </c>
      <c r="BS99" s="266">
        <f t="shared" si="330"/>
        <v>5000</v>
      </c>
      <c r="BT99" s="266">
        <f t="shared" si="330"/>
        <v>5000</v>
      </c>
      <c r="BU99" s="266">
        <f t="shared" si="330"/>
        <v>5000</v>
      </c>
      <c r="BV99" s="266">
        <f t="shared" si="330"/>
        <v>5000</v>
      </c>
      <c r="BW99" s="266">
        <f t="shared" si="330"/>
        <v>5000</v>
      </c>
      <c r="BX99" s="266">
        <f t="shared" si="330"/>
        <v>5000</v>
      </c>
      <c r="BY99" s="266">
        <f t="shared" si="330"/>
        <v>5000</v>
      </c>
      <c r="BZ99" s="266">
        <f t="shared" si="330"/>
        <v>5000</v>
      </c>
      <c r="CA99" s="266">
        <f t="shared" si="330"/>
        <v>5000</v>
      </c>
      <c r="CB99" s="266">
        <f t="shared" si="330"/>
        <v>5000</v>
      </c>
      <c r="CC99" s="263">
        <f t="shared" ref="CC99:CC108" si="331">SUM(BQ99:CB99)</f>
        <v>60000</v>
      </c>
      <c r="CE99" s="272" t="s">
        <v>243</v>
      </c>
      <c r="CF99" s="266">
        <f t="shared" ref="CF99:CQ99" si="332">$G$97</f>
        <v>5000</v>
      </c>
      <c r="CG99" s="266">
        <f t="shared" si="332"/>
        <v>5000</v>
      </c>
      <c r="CH99" s="266">
        <f t="shared" si="332"/>
        <v>5000</v>
      </c>
      <c r="CI99" s="266">
        <f t="shared" si="332"/>
        <v>5000</v>
      </c>
      <c r="CJ99" s="266">
        <f t="shared" si="332"/>
        <v>5000</v>
      </c>
      <c r="CK99" s="266">
        <f t="shared" si="332"/>
        <v>5000</v>
      </c>
      <c r="CL99" s="266">
        <f t="shared" si="332"/>
        <v>5000</v>
      </c>
      <c r="CM99" s="266">
        <f t="shared" si="332"/>
        <v>5000</v>
      </c>
      <c r="CN99" s="266">
        <f t="shared" si="332"/>
        <v>5000</v>
      </c>
      <c r="CO99" s="266">
        <f t="shared" si="332"/>
        <v>5000</v>
      </c>
      <c r="CP99" s="266">
        <f t="shared" si="332"/>
        <v>5000</v>
      </c>
      <c r="CQ99" s="266">
        <f t="shared" si="332"/>
        <v>5000</v>
      </c>
      <c r="CR99" s="263">
        <f t="shared" ref="CR99:CR108" si="333">SUM(CF99:CQ99)</f>
        <v>60000</v>
      </c>
    </row>
    <row r="100" spans="1:96" ht="18.75" customHeight="1" x14ac:dyDescent="0.25">
      <c r="A100" s="4"/>
      <c r="B100" s="4"/>
      <c r="C100" s="4"/>
      <c r="D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23"/>
      <c r="V100" s="4"/>
      <c r="W100" s="80" t="s">
        <v>244</v>
      </c>
      <c r="X100" s="70">
        <f t="shared" ref="X100:AI100" si="334">$C90/12*ROUNDUP($C91*IF(X54&lt;$G$92,0,X54)/$C92,0)*$C92</f>
        <v>2333.3333333333335</v>
      </c>
      <c r="Y100" s="70">
        <f t="shared" si="334"/>
        <v>2333.3333333333335</v>
      </c>
      <c r="Z100" s="70">
        <f t="shared" si="334"/>
        <v>2333.3333333333335</v>
      </c>
      <c r="AA100" s="70">
        <f t="shared" si="334"/>
        <v>2333.3333333333335</v>
      </c>
      <c r="AB100" s="70">
        <f t="shared" si="334"/>
        <v>2333.3333333333335</v>
      </c>
      <c r="AC100" s="70">
        <f t="shared" si="334"/>
        <v>2333.3333333333335</v>
      </c>
      <c r="AD100" s="70">
        <f t="shared" si="334"/>
        <v>2333.3333333333335</v>
      </c>
      <c r="AE100" s="70">
        <f t="shared" si="334"/>
        <v>2333.3333333333335</v>
      </c>
      <c r="AF100" s="70">
        <f t="shared" si="334"/>
        <v>2333.3333333333335</v>
      </c>
      <c r="AG100" s="70">
        <f t="shared" si="334"/>
        <v>2333.3333333333335</v>
      </c>
      <c r="AH100" s="70">
        <f t="shared" si="334"/>
        <v>2333.3333333333335</v>
      </c>
      <c r="AI100" s="70">
        <f t="shared" si="334"/>
        <v>2333.3333333333335</v>
      </c>
      <c r="AJ100" s="71">
        <f t="shared" si="325"/>
        <v>27999.999999999996</v>
      </c>
      <c r="AK100" s="7"/>
      <c r="AL100" s="80" t="s">
        <v>244</v>
      </c>
      <c r="AM100" s="70">
        <f t="shared" ref="AM100:AX100" si="335">$C90/12*ROUNDUP($C91*IF(AM54&lt;$G$92,0,AM54)/$C92,0)*$C92</f>
        <v>2333.3333333333335</v>
      </c>
      <c r="AN100" s="70">
        <f t="shared" si="335"/>
        <v>2333.3333333333335</v>
      </c>
      <c r="AO100" s="70">
        <f t="shared" si="335"/>
        <v>2333.3333333333335</v>
      </c>
      <c r="AP100" s="70">
        <f t="shared" si="335"/>
        <v>2333.3333333333335</v>
      </c>
      <c r="AQ100" s="70">
        <f t="shared" si="335"/>
        <v>2333.3333333333335</v>
      </c>
      <c r="AR100" s="70">
        <f t="shared" si="335"/>
        <v>2333.3333333333335</v>
      </c>
      <c r="AS100" s="70">
        <f t="shared" si="335"/>
        <v>2333.3333333333335</v>
      </c>
      <c r="AT100" s="70">
        <f t="shared" si="335"/>
        <v>2333.3333333333335</v>
      </c>
      <c r="AU100" s="70">
        <f t="shared" si="335"/>
        <v>2333.3333333333335</v>
      </c>
      <c r="AV100" s="70">
        <f t="shared" si="335"/>
        <v>2333.3333333333335</v>
      </c>
      <c r="AW100" s="70">
        <f t="shared" si="335"/>
        <v>2333.3333333333335</v>
      </c>
      <c r="AX100" s="70">
        <f t="shared" si="335"/>
        <v>2333.3333333333335</v>
      </c>
      <c r="AY100" s="71">
        <f t="shared" si="327"/>
        <v>27999.999999999996</v>
      </c>
      <c r="AZ100" s="7"/>
      <c r="BA100" s="80" t="s">
        <v>244</v>
      </c>
      <c r="BB100" s="70">
        <f t="shared" ref="BB100:BM100" si="336">$C90/12*ROUNDUP($C91*IF(BB54&lt;$G$92,0,BB54)/$C92,0)*$C92</f>
        <v>2333.3333333333335</v>
      </c>
      <c r="BC100" s="70">
        <f t="shared" si="336"/>
        <v>2333.3333333333335</v>
      </c>
      <c r="BD100" s="70">
        <f t="shared" si="336"/>
        <v>2333.3333333333335</v>
      </c>
      <c r="BE100" s="70">
        <f t="shared" si="336"/>
        <v>2333.3333333333335</v>
      </c>
      <c r="BF100" s="70">
        <f t="shared" si="336"/>
        <v>2333.3333333333335</v>
      </c>
      <c r="BG100" s="70">
        <f t="shared" si="336"/>
        <v>2333.3333333333335</v>
      </c>
      <c r="BH100" s="70">
        <f t="shared" si="336"/>
        <v>2333.3333333333335</v>
      </c>
      <c r="BI100" s="70">
        <f t="shared" si="336"/>
        <v>2333.3333333333335</v>
      </c>
      <c r="BJ100" s="70">
        <f t="shared" si="336"/>
        <v>2333.3333333333335</v>
      </c>
      <c r="BK100" s="70">
        <f t="shared" si="336"/>
        <v>2333.3333333333335</v>
      </c>
      <c r="BL100" s="70">
        <f t="shared" si="336"/>
        <v>2333.3333333333335</v>
      </c>
      <c r="BM100" s="70">
        <f t="shared" si="336"/>
        <v>2333.3333333333335</v>
      </c>
      <c r="BN100" s="71">
        <f t="shared" si="329"/>
        <v>27999.999999999996</v>
      </c>
      <c r="BO100" s="7"/>
      <c r="BP100" s="80" t="s">
        <v>244</v>
      </c>
      <c r="BQ100" s="70">
        <f t="shared" ref="BQ100:CB100" si="337">$C90/12*ROUNDUP($C91*IF(BQ54&lt;$G$92,0,BQ54)/$C92,0)*$C92</f>
        <v>2333.3333333333335</v>
      </c>
      <c r="BR100" s="70">
        <f t="shared" si="337"/>
        <v>2333.3333333333335</v>
      </c>
      <c r="BS100" s="70">
        <f t="shared" si="337"/>
        <v>2333.3333333333335</v>
      </c>
      <c r="BT100" s="70">
        <f t="shared" si="337"/>
        <v>2333.3333333333335</v>
      </c>
      <c r="BU100" s="70">
        <f t="shared" si="337"/>
        <v>2333.3333333333335</v>
      </c>
      <c r="BV100" s="70">
        <f t="shared" si="337"/>
        <v>2333.3333333333335</v>
      </c>
      <c r="BW100" s="70">
        <f t="shared" si="337"/>
        <v>2333.3333333333335</v>
      </c>
      <c r="BX100" s="70">
        <f t="shared" si="337"/>
        <v>2333.3333333333335</v>
      </c>
      <c r="BY100" s="70">
        <f t="shared" si="337"/>
        <v>2333.3333333333335</v>
      </c>
      <c r="BZ100" s="70">
        <f t="shared" si="337"/>
        <v>2333.3333333333335</v>
      </c>
      <c r="CA100" s="70">
        <f t="shared" si="337"/>
        <v>2333.3333333333335</v>
      </c>
      <c r="CB100" s="70">
        <f t="shared" si="337"/>
        <v>2333.3333333333335</v>
      </c>
      <c r="CC100" s="71">
        <f t="shared" si="331"/>
        <v>27999.999999999996</v>
      </c>
      <c r="CE100" s="80" t="s">
        <v>244</v>
      </c>
      <c r="CF100" s="70">
        <f t="shared" ref="CF100:CQ100" si="338">$C90/12*ROUNDUP($C91*IF(CF54&lt;$G$92,0,CF54)/$C92,0)*$C92</f>
        <v>2333.3333333333335</v>
      </c>
      <c r="CG100" s="70">
        <f t="shared" si="338"/>
        <v>2333.3333333333335</v>
      </c>
      <c r="CH100" s="70">
        <f t="shared" si="338"/>
        <v>2333.3333333333335</v>
      </c>
      <c r="CI100" s="70">
        <f t="shared" si="338"/>
        <v>2333.3333333333335</v>
      </c>
      <c r="CJ100" s="70">
        <f t="shared" si="338"/>
        <v>2333.3333333333335</v>
      </c>
      <c r="CK100" s="70">
        <f t="shared" si="338"/>
        <v>2333.3333333333335</v>
      </c>
      <c r="CL100" s="70">
        <f t="shared" si="338"/>
        <v>2333.3333333333335</v>
      </c>
      <c r="CM100" s="70">
        <f t="shared" si="338"/>
        <v>2333.3333333333335</v>
      </c>
      <c r="CN100" s="70">
        <f t="shared" si="338"/>
        <v>2333.3333333333335</v>
      </c>
      <c r="CO100" s="70">
        <f t="shared" si="338"/>
        <v>2333.3333333333335</v>
      </c>
      <c r="CP100" s="70">
        <f t="shared" si="338"/>
        <v>2333.3333333333335</v>
      </c>
      <c r="CQ100" s="70">
        <f t="shared" si="338"/>
        <v>2333.3333333333335</v>
      </c>
      <c r="CR100" s="71">
        <f t="shared" si="333"/>
        <v>27999.999999999996</v>
      </c>
    </row>
    <row r="101" spans="1:96" ht="18.75" customHeight="1" x14ac:dyDescent="0.25">
      <c r="A101" s="5" t="s">
        <v>245</v>
      </c>
      <c r="B101" s="30" t="s">
        <v>246</v>
      </c>
      <c r="C101" s="30"/>
      <c r="D101" s="30"/>
      <c r="E101" s="4"/>
      <c r="F101" s="30"/>
      <c r="G101" s="30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23"/>
      <c r="V101" s="4"/>
      <c r="W101" s="78" t="s">
        <v>224</v>
      </c>
      <c r="X101" s="70">
        <f t="shared" ref="X101:AI101" si="339">$C93*X54</f>
        <v>1650</v>
      </c>
      <c r="Y101" s="70">
        <f t="shared" si="339"/>
        <v>1650</v>
      </c>
      <c r="Z101" s="70">
        <f t="shared" si="339"/>
        <v>1650</v>
      </c>
      <c r="AA101" s="70">
        <f t="shared" si="339"/>
        <v>1650</v>
      </c>
      <c r="AB101" s="70">
        <f t="shared" si="339"/>
        <v>1650</v>
      </c>
      <c r="AC101" s="70">
        <f t="shared" si="339"/>
        <v>1650</v>
      </c>
      <c r="AD101" s="70">
        <f t="shared" si="339"/>
        <v>1650</v>
      </c>
      <c r="AE101" s="70">
        <f t="shared" si="339"/>
        <v>1650</v>
      </c>
      <c r="AF101" s="70">
        <f t="shared" si="339"/>
        <v>1650</v>
      </c>
      <c r="AG101" s="70">
        <f t="shared" si="339"/>
        <v>1650</v>
      </c>
      <c r="AH101" s="70">
        <f t="shared" si="339"/>
        <v>1650</v>
      </c>
      <c r="AI101" s="70">
        <f t="shared" si="339"/>
        <v>1650</v>
      </c>
      <c r="AJ101" s="71">
        <f t="shared" si="325"/>
        <v>19800</v>
      </c>
      <c r="AK101" s="7"/>
      <c r="AL101" s="78" t="s">
        <v>224</v>
      </c>
      <c r="AM101" s="70">
        <f t="shared" ref="AM101:AX101" si="340">$C93*AM54</f>
        <v>2200</v>
      </c>
      <c r="AN101" s="70">
        <f t="shared" si="340"/>
        <v>2200</v>
      </c>
      <c r="AO101" s="70">
        <f t="shared" si="340"/>
        <v>2200</v>
      </c>
      <c r="AP101" s="70">
        <f t="shared" si="340"/>
        <v>2200</v>
      </c>
      <c r="AQ101" s="70">
        <f t="shared" si="340"/>
        <v>2200</v>
      </c>
      <c r="AR101" s="70">
        <f t="shared" si="340"/>
        <v>2200</v>
      </c>
      <c r="AS101" s="70">
        <f t="shared" si="340"/>
        <v>2200</v>
      </c>
      <c r="AT101" s="70">
        <f t="shared" si="340"/>
        <v>2200</v>
      </c>
      <c r="AU101" s="70">
        <f t="shared" si="340"/>
        <v>2200</v>
      </c>
      <c r="AV101" s="70">
        <f t="shared" si="340"/>
        <v>2200</v>
      </c>
      <c r="AW101" s="70">
        <f t="shared" si="340"/>
        <v>2200</v>
      </c>
      <c r="AX101" s="70">
        <f t="shared" si="340"/>
        <v>2200</v>
      </c>
      <c r="AY101" s="71">
        <f t="shared" si="327"/>
        <v>26400</v>
      </c>
      <c r="AZ101" s="7"/>
      <c r="BA101" s="78" t="s">
        <v>224</v>
      </c>
      <c r="BB101" s="70">
        <f t="shared" ref="BB101:BM101" si="341">$C93*BB54</f>
        <v>2750</v>
      </c>
      <c r="BC101" s="70">
        <f t="shared" si="341"/>
        <v>2750</v>
      </c>
      <c r="BD101" s="70">
        <f t="shared" si="341"/>
        <v>2750</v>
      </c>
      <c r="BE101" s="70">
        <f t="shared" si="341"/>
        <v>2750</v>
      </c>
      <c r="BF101" s="70">
        <f t="shared" si="341"/>
        <v>2750</v>
      </c>
      <c r="BG101" s="70">
        <f t="shared" si="341"/>
        <v>2750</v>
      </c>
      <c r="BH101" s="70">
        <f t="shared" si="341"/>
        <v>2750</v>
      </c>
      <c r="BI101" s="70">
        <f t="shared" si="341"/>
        <v>2750</v>
      </c>
      <c r="BJ101" s="70">
        <f t="shared" si="341"/>
        <v>2750</v>
      </c>
      <c r="BK101" s="70">
        <f t="shared" si="341"/>
        <v>2750</v>
      </c>
      <c r="BL101" s="70">
        <f t="shared" si="341"/>
        <v>2750</v>
      </c>
      <c r="BM101" s="70">
        <f t="shared" si="341"/>
        <v>2750</v>
      </c>
      <c r="BN101" s="71">
        <f t="shared" si="329"/>
        <v>33000</v>
      </c>
      <c r="BO101" s="7"/>
      <c r="BP101" s="78" t="s">
        <v>224</v>
      </c>
      <c r="BQ101" s="70">
        <f t="shared" ref="BQ101:CB101" si="342">$C93*BQ54</f>
        <v>3300</v>
      </c>
      <c r="BR101" s="70">
        <f t="shared" si="342"/>
        <v>3300</v>
      </c>
      <c r="BS101" s="70">
        <f t="shared" si="342"/>
        <v>3300</v>
      </c>
      <c r="BT101" s="70">
        <f t="shared" si="342"/>
        <v>3300</v>
      </c>
      <c r="BU101" s="70">
        <f t="shared" si="342"/>
        <v>3300</v>
      </c>
      <c r="BV101" s="70">
        <f t="shared" si="342"/>
        <v>3300</v>
      </c>
      <c r="BW101" s="70">
        <f t="shared" si="342"/>
        <v>3300</v>
      </c>
      <c r="BX101" s="70">
        <f t="shared" si="342"/>
        <v>3300</v>
      </c>
      <c r="BY101" s="70">
        <f t="shared" si="342"/>
        <v>3300</v>
      </c>
      <c r="BZ101" s="70">
        <f t="shared" si="342"/>
        <v>3300</v>
      </c>
      <c r="CA101" s="70">
        <f t="shared" si="342"/>
        <v>3300</v>
      </c>
      <c r="CB101" s="70">
        <f t="shared" si="342"/>
        <v>3300</v>
      </c>
      <c r="CC101" s="71">
        <f t="shared" si="331"/>
        <v>39600</v>
      </c>
      <c r="CE101" s="78" t="s">
        <v>224</v>
      </c>
      <c r="CF101" s="70">
        <f t="shared" ref="CF101:CQ101" si="343">$C93*CF54</f>
        <v>4125</v>
      </c>
      <c r="CG101" s="70">
        <f t="shared" si="343"/>
        <v>4125</v>
      </c>
      <c r="CH101" s="70">
        <f t="shared" si="343"/>
        <v>4125</v>
      </c>
      <c r="CI101" s="70">
        <f t="shared" si="343"/>
        <v>4125</v>
      </c>
      <c r="CJ101" s="70">
        <f t="shared" si="343"/>
        <v>4125</v>
      </c>
      <c r="CK101" s="70">
        <f t="shared" si="343"/>
        <v>4125</v>
      </c>
      <c r="CL101" s="70">
        <f t="shared" si="343"/>
        <v>4125</v>
      </c>
      <c r="CM101" s="70">
        <f t="shared" si="343"/>
        <v>4125</v>
      </c>
      <c r="CN101" s="70">
        <f t="shared" si="343"/>
        <v>4125</v>
      </c>
      <c r="CO101" s="70">
        <f t="shared" si="343"/>
        <v>4125</v>
      </c>
      <c r="CP101" s="70">
        <f t="shared" si="343"/>
        <v>4125</v>
      </c>
      <c r="CQ101" s="70">
        <f t="shared" si="343"/>
        <v>4125</v>
      </c>
      <c r="CR101" s="71">
        <f t="shared" si="333"/>
        <v>49500</v>
      </c>
    </row>
    <row r="102" spans="1:96" ht="18.75" customHeight="1" x14ac:dyDescent="0.25">
      <c r="B102" s="4"/>
      <c r="C102" s="4"/>
      <c r="D102" s="4"/>
      <c r="E102" s="8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38"/>
      <c r="Q102" s="38"/>
      <c r="R102" s="38"/>
      <c r="S102" s="38"/>
      <c r="T102" s="4"/>
      <c r="U102" s="23"/>
      <c r="V102" s="4"/>
      <c r="W102" s="4" t="s">
        <v>226</v>
      </c>
      <c r="X102" s="70">
        <f t="shared" ref="X102:AI102" si="344">X27</f>
        <v>500</v>
      </c>
      <c r="Y102" s="70">
        <f t="shared" si="344"/>
        <v>500</v>
      </c>
      <c r="Z102" s="70">
        <f t="shared" si="344"/>
        <v>500</v>
      </c>
      <c r="AA102" s="70">
        <f t="shared" si="344"/>
        <v>500</v>
      </c>
      <c r="AB102" s="70">
        <f t="shared" si="344"/>
        <v>500</v>
      </c>
      <c r="AC102" s="70">
        <f t="shared" si="344"/>
        <v>500</v>
      </c>
      <c r="AD102" s="70">
        <f t="shared" si="344"/>
        <v>500</v>
      </c>
      <c r="AE102" s="70">
        <f t="shared" si="344"/>
        <v>500</v>
      </c>
      <c r="AF102" s="70">
        <f t="shared" si="344"/>
        <v>500</v>
      </c>
      <c r="AG102" s="70">
        <f t="shared" si="344"/>
        <v>500</v>
      </c>
      <c r="AH102" s="70">
        <f t="shared" si="344"/>
        <v>500</v>
      </c>
      <c r="AI102" s="70">
        <f t="shared" si="344"/>
        <v>500</v>
      </c>
      <c r="AJ102" s="71">
        <f t="shared" si="325"/>
        <v>6000</v>
      </c>
      <c r="AK102" s="7"/>
      <c r="AL102" s="4" t="s">
        <v>226</v>
      </c>
      <c r="AM102" s="70">
        <f t="shared" ref="AM102:AX102" si="345">AM27</f>
        <v>666.66666666666663</v>
      </c>
      <c r="AN102" s="70">
        <f t="shared" si="345"/>
        <v>666.66666666666663</v>
      </c>
      <c r="AO102" s="70">
        <f t="shared" si="345"/>
        <v>666.66666666666663</v>
      </c>
      <c r="AP102" s="70">
        <f t="shared" si="345"/>
        <v>666.66666666666663</v>
      </c>
      <c r="AQ102" s="70">
        <f t="shared" si="345"/>
        <v>666.66666666666663</v>
      </c>
      <c r="AR102" s="70">
        <f t="shared" si="345"/>
        <v>666.66666666666663</v>
      </c>
      <c r="AS102" s="70">
        <f t="shared" si="345"/>
        <v>666.66666666666663</v>
      </c>
      <c r="AT102" s="70">
        <f t="shared" si="345"/>
        <v>666.66666666666663</v>
      </c>
      <c r="AU102" s="70">
        <f t="shared" si="345"/>
        <v>666.66666666666663</v>
      </c>
      <c r="AV102" s="70">
        <f t="shared" si="345"/>
        <v>666.66666666666663</v>
      </c>
      <c r="AW102" s="70">
        <f t="shared" si="345"/>
        <v>666.66666666666663</v>
      </c>
      <c r="AX102" s="70">
        <f t="shared" si="345"/>
        <v>666.66666666666663</v>
      </c>
      <c r="AY102" s="71">
        <f t="shared" si="327"/>
        <v>8000.0000000000009</v>
      </c>
      <c r="AZ102" s="7"/>
      <c r="BA102" s="4" t="s">
        <v>226</v>
      </c>
      <c r="BB102" s="70">
        <f t="shared" ref="BB102:BM102" si="346">BB27</f>
        <v>833.33333333333337</v>
      </c>
      <c r="BC102" s="70">
        <f t="shared" si="346"/>
        <v>833.33333333333337</v>
      </c>
      <c r="BD102" s="70">
        <f t="shared" si="346"/>
        <v>833.33333333333337</v>
      </c>
      <c r="BE102" s="70">
        <f t="shared" si="346"/>
        <v>833.33333333333337</v>
      </c>
      <c r="BF102" s="70">
        <f t="shared" si="346"/>
        <v>833.33333333333337</v>
      </c>
      <c r="BG102" s="70">
        <f t="shared" si="346"/>
        <v>833.33333333333337</v>
      </c>
      <c r="BH102" s="70">
        <f t="shared" si="346"/>
        <v>833.33333333333337</v>
      </c>
      <c r="BI102" s="70">
        <f t="shared" si="346"/>
        <v>833.33333333333337</v>
      </c>
      <c r="BJ102" s="70">
        <f t="shared" si="346"/>
        <v>833.33333333333337</v>
      </c>
      <c r="BK102" s="70">
        <f t="shared" si="346"/>
        <v>833.33333333333337</v>
      </c>
      <c r="BL102" s="70">
        <f t="shared" si="346"/>
        <v>833.33333333333337</v>
      </c>
      <c r="BM102" s="70">
        <f t="shared" si="346"/>
        <v>833.33333333333337</v>
      </c>
      <c r="BN102" s="71">
        <f t="shared" si="329"/>
        <v>10000</v>
      </c>
      <c r="BO102" s="7"/>
      <c r="BP102" s="4" t="s">
        <v>226</v>
      </c>
      <c r="BQ102" s="70">
        <f t="shared" ref="BQ102:CB102" si="347">BQ27</f>
        <v>1000</v>
      </c>
      <c r="BR102" s="70">
        <f t="shared" si="347"/>
        <v>1000</v>
      </c>
      <c r="BS102" s="70">
        <f t="shared" si="347"/>
        <v>1000</v>
      </c>
      <c r="BT102" s="70">
        <f t="shared" si="347"/>
        <v>1000</v>
      </c>
      <c r="BU102" s="70">
        <f t="shared" si="347"/>
        <v>1000</v>
      </c>
      <c r="BV102" s="70">
        <f t="shared" si="347"/>
        <v>1000</v>
      </c>
      <c r="BW102" s="70">
        <f t="shared" si="347"/>
        <v>1000</v>
      </c>
      <c r="BX102" s="70">
        <f t="shared" si="347"/>
        <v>1000</v>
      </c>
      <c r="BY102" s="70">
        <f t="shared" si="347"/>
        <v>1000</v>
      </c>
      <c r="BZ102" s="70">
        <f t="shared" si="347"/>
        <v>1000</v>
      </c>
      <c r="CA102" s="70">
        <f t="shared" si="347"/>
        <v>1000</v>
      </c>
      <c r="CB102" s="70">
        <f t="shared" si="347"/>
        <v>1000</v>
      </c>
      <c r="CC102" s="71">
        <f t="shared" si="331"/>
        <v>12000</v>
      </c>
      <c r="CE102" s="4" t="s">
        <v>226</v>
      </c>
      <c r="CF102" s="70">
        <f t="shared" ref="CF102:CQ102" si="348">CF27</f>
        <v>1250</v>
      </c>
      <c r="CG102" s="70">
        <f t="shared" si="348"/>
        <v>1250</v>
      </c>
      <c r="CH102" s="70">
        <f t="shared" si="348"/>
        <v>1250</v>
      </c>
      <c r="CI102" s="70">
        <f t="shared" si="348"/>
        <v>1250</v>
      </c>
      <c r="CJ102" s="70">
        <f t="shared" si="348"/>
        <v>1250</v>
      </c>
      <c r="CK102" s="70">
        <f t="shared" si="348"/>
        <v>1250</v>
      </c>
      <c r="CL102" s="70">
        <f t="shared" si="348"/>
        <v>1250</v>
      </c>
      <c r="CM102" s="70">
        <f t="shared" si="348"/>
        <v>1250</v>
      </c>
      <c r="CN102" s="70">
        <f t="shared" si="348"/>
        <v>1250</v>
      </c>
      <c r="CO102" s="70">
        <f t="shared" si="348"/>
        <v>1250</v>
      </c>
      <c r="CP102" s="70">
        <f t="shared" si="348"/>
        <v>1250</v>
      </c>
      <c r="CQ102" s="70">
        <f t="shared" si="348"/>
        <v>1250</v>
      </c>
      <c r="CR102" s="71">
        <f t="shared" si="333"/>
        <v>15000</v>
      </c>
    </row>
    <row r="103" spans="1:96" ht="18.75" customHeight="1" x14ac:dyDescent="0.25">
      <c r="A103" s="4"/>
      <c r="B103" s="4" t="s">
        <v>247</v>
      </c>
      <c r="C103" s="148">
        <v>0.2</v>
      </c>
      <c r="D103" s="109" t="s">
        <v>248</v>
      </c>
      <c r="E103" s="4"/>
      <c r="F103" s="33"/>
      <c r="G103" s="4"/>
      <c r="H103" s="30"/>
      <c r="I103" s="30"/>
      <c r="J103" s="30"/>
      <c r="K103" s="30"/>
      <c r="L103" s="30"/>
      <c r="M103" s="30"/>
      <c r="N103" s="4"/>
      <c r="O103" s="4"/>
      <c r="P103" s="4"/>
      <c r="Q103" s="4"/>
      <c r="R103" s="4"/>
      <c r="S103" s="4"/>
      <c r="T103" s="4"/>
      <c r="U103" s="23"/>
      <c r="V103" s="4"/>
      <c r="W103" s="4" t="s">
        <v>232</v>
      </c>
      <c r="X103" s="70">
        <f t="shared" ref="X103:AI103" si="349">$C$96/12</f>
        <v>416.66666666666669</v>
      </c>
      <c r="Y103" s="70">
        <f t="shared" si="349"/>
        <v>416.66666666666669</v>
      </c>
      <c r="Z103" s="70">
        <f t="shared" si="349"/>
        <v>416.66666666666669</v>
      </c>
      <c r="AA103" s="70">
        <f t="shared" si="349"/>
        <v>416.66666666666669</v>
      </c>
      <c r="AB103" s="70">
        <f t="shared" si="349"/>
        <v>416.66666666666669</v>
      </c>
      <c r="AC103" s="70">
        <f t="shared" si="349"/>
        <v>416.66666666666669</v>
      </c>
      <c r="AD103" s="70">
        <f t="shared" si="349"/>
        <v>416.66666666666669</v>
      </c>
      <c r="AE103" s="70">
        <f t="shared" si="349"/>
        <v>416.66666666666669</v>
      </c>
      <c r="AF103" s="70">
        <f t="shared" si="349"/>
        <v>416.66666666666669</v>
      </c>
      <c r="AG103" s="70">
        <f t="shared" si="349"/>
        <v>416.66666666666669</v>
      </c>
      <c r="AH103" s="70">
        <f t="shared" si="349"/>
        <v>416.66666666666669</v>
      </c>
      <c r="AI103" s="70">
        <f t="shared" si="349"/>
        <v>416.66666666666669</v>
      </c>
      <c r="AJ103" s="71">
        <f t="shared" si="325"/>
        <v>5000</v>
      </c>
      <c r="AK103" s="7"/>
      <c r="AL103" s="4" t="s">
        <v>232</v>
      </c>
      <c r="AM103" s="70">
        <f t="shared" ref="AM103:AX103" si="350">$C$96/12</f>
        <v>416.66666666666669</v>
      </c>
      <c r="AN103" s="70">
        <f t="shared" si="350"/>
        <v>416.66666666666669</v>
      </c>
      <c r="AO103" s="70">
        <f t="shared" si="350"/>
        <v>416.66666666666669</v>
      </c>
      <c r="AP103" s="70">
        <f t="shared" si="350"/>
        <v>416.66666666666669</v>
      </c>
      <c r="AQ103" s="70">
        <f t="shared" si="350"/>
        <v>416.66666666666669</v>
      </c>
      <c r="AR103" s="70">
        <f t="shared" si="350"/>
        <v>416.66666666666669</v>
      </c>
      <c r="AS103" s="70">
        <f t="shared" si="350"/>
        <v>416.66666666666669</v>
      </c>
      <c r="AT103" s="70">
        <f t="shared" si="350"/>
        <v>416.66666666666669</v>
      </c>
      <c r="AU103" s="70">
        <f t="shared" si="350"/>
        <v>416.66666666666669</v>
      </c>
      <c r="AV103" s="70">
        <f t="shared" si="350"/>
        <v>416.66666666666669</v>
      </c>
      <c r="AW103" s="70">
        <f t="shared" si="350"/>
        <v>416.66666666666669</v>
      </c>
      <c r="AX103" s="70">
        <f t="shared" si="350"/>
        <v>416.66666666666669</v>
      </c>
      <c r="AY103" s="71">
        <f t="shared" si="327"/>
        <v>5000</v>
      </c>
      <c r="AZ103" s="7"/>
      <c r="BA103" s="4" t="s">
        <v>232</v>
      </c>
      <c r="BB103" s="70">
        <f t="shared" ref="BB103:BM103" si="351">$C$96/12</f>
        <v>416.66666666666669</v>
      </c>
      <c r="BC103" s="70">
        <f t="shared" si="351"/>
        <v>416.66666666666669</v>
      </c>
      <c r="BD103" s="70">
        <f t="shared" si="351"/>
        <v>416.66666666666669</v>
      </c>
      <c r="BE103" s="70">
        <f t="shared" si="351"/>
        <v>416.66666666666669</v>
      </c>
      <c r="BF103" s="70">
        <f t="shared" si="351"/>
        <v>416.66666666666669</v>
      </c>
      <c r="BG103" s="70">
        <f t="shared" si="351"/>
        <v>416.66666666666669</v>
      </c>
      <c r="BH103" s="70">
        <f t="shared" si="351"/>
        <v>416.66666666666669</v>
      </c>
      <c r="BI103" s="70">
        <f t="shared" si="351"/>
        <v>416.66666666666669</v>
      </c>
      <c r="BJ103" s="70">
        <f t="shared" si="351"/>
        <v>416.66666666666669</v>
      </c>
      <c r="BK103" s="70">
        <f t="shared" si="351"/>
        <v>416.66666666666669</v>
      </c>
      <c r="BL103" s="70">
        <f t="shared" si="351"/>
        <v>416.66666666666669</v>
      </c>
      <c r="BM103" s="70">
        <f t="shared" si="351"/>
        <v>416.66666666666669</v>
      </c>
      <c r="BN103" s="71">
        <f t="shared" si="329"/>
        <v>5000</v>
      </c>
      <c r="BO103" s="7"/>
      <c r="BP103" s="4" t="s">
        <v>232</v>
      </c>
      <c r="BQ103" s="70">
        <f t="shared" ref="BQ103:CB103" si="352">$C$96/12</f>
        <v>416.66666666666669</v>
      </c>
      <c r="BR103" s="70">
        <f t="shared" si="352"/>
        <v>416.66666666666669</v>
      </c>
      <c r="BS103" s="70">
        <f t="shared" si="352"/>
        <v>416.66666666666669</v>
      </c>
      <c r="BT103" s="70">
        <f t="shared" si="352"/>
        <v>416.66666666666669</v>
      </c>
      <c r="BU103" s="70">
        <f t="shared" si="352"/>
        <v>416.66666666666669</v>
      </c>
      <c r="BV103" s="70">
        <f t="shared" si="352"/>
        <v>416.66666666666669</v>
      </c>
      <c r="BW103" s="70">
        <f t="shared" si="352"/>
        <v>416.66666666666669</v>
      </c>
      <c r="BX103" s="70">
        <f t="shared" si="352"/>
        <v>416.66666666666669</v>
      </c>
      <c r="BY103" s="70">
        <f t="shared" si="352"/>
        <v>416.66666666666669</v>
      </c>
      <c r="BZ103" s="70">
        <f t="shared" si="352"/>
        <v>416.66666666666669</v>
      </c>
      <c r="CA103" s="70">
        <f t="shared" si="352"/>
        <v>416.66666666666669</v>
      </c>
      <c r="CB103" s="70">
        <f t="shared" si="352"/>
        <v>416.66666666666669</v>
      </c>
      <c r="CC103" s="71">
        <f t="shared" si="331"/>
        <v>5000</v>
      </c>
      <c r="CE103" s="4" t="s">
        <v>232</v>
      </c>
      <c r="CF103" s="70">
        <f t="shared" ref="CF103:CQ103" si="353">$C$96/12</f>
        <v>416.66666666666669</v>
      </c>
      <c r="CG103" s="70">
        <f t="shared" si="353"/>
        <v>416.66666666666669</v>
      </c>
      <c r="CH103" s="70">
        <f t="shared" si="353"/>
        <v>416.66666666666669</v>
      </c>
      <c r="CI103" s="70">
        <f t="shared" si="353"/>
        <v>416.66666666666669</v>
      </c>
      <c r="CJ103" s="70">
        <f t="shared" si="353"/>
        <v>416.66666666666669</v>
      </c>
      <c r="CK103" s="70">
        <f t="shared" si="353"/>
        <v>416.66666666666669</v>
      </c>
      <c r="CL103" s="70">
        <f t="shared" si="353"/>
        <v>416.66666666666669</v>
      </c>
      <c r="CM103" s="70">
        <f t="shared" si="353"/>
        <v>416.66666666666669</v>
      </c>
      <c r="CN103" s="70">
        <f t="shared" si="353"/>
        <v>416.66666666666669</v>
      </c>
      <c r="CO103" s="70">
        <f t="shared" si="353"/>
        <v>416.66666666666669</v>
      </c>
      <c r="CP103" s="70">
        <f t="shared" si="353"/>
        <v>416.66666666666669</v>
      </c>
      <c r="CQ103" s="70">
        <f t="shared" si="353"/>
        <v>416.66666666666669</v>
      </c>
      <c r="CR103" s="71">
        <f t="shared" si="333"/>
        <v>5000</v>
      </c>
    </row>
    <row r="104" spans="1:96" ht="18.75" customHeight="1" x14ac:dyDescent="0.25">
      <c r="A104" s="4"/>
      <c r="B104" s="4" t="s">
        <v>249</v>
      </c>
      <c r="C104" s="4" t="s">
        <v>250</v>
      </c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30"/>
      <c r="O104" s="30"/>
      <c r="P104" s="4"/>
      <c r="Q104" s="4"/>
      <c r="R104" s="4"/>
      <c r="S104" s="4"/>
      <c r="T104" s="4"/>
      <c r="U104" s="23"/>
      <c r="V104" s="4"/>
      <c r="W104" s="4" t="s">
        <v>239</v>
      </c>
      <c r="X104" s="70">
        <f t="shared" ref="X104:AI104" si="354">($C98)/12</f>
        <v>208.33333333333334</v>
      </c>
      <c r="Y104" s="70">
        <f t="shared" si="354"/>
        <v>208.33333333333334</v>
      </c>
      <c r="Z104" s="70">
        <f t="shared" si="354"/>
        <v>208.33333333333334</v>
      </c>
      <c r="AA104" s="70">
        <f t="shared" si="354"/>
        <v>208.33333333333334</v>
      </c>
      <c r="AB104" s="70">
        <f t="shared" si="354"/>
        <v>208.33333333333334</v>
      </c>
      <c r="AC104" s="70">
        <f t="shared" si="354"/>
        <v>208.33333333333334</v>
      </c>
      <c r="AD104" s="70">
        <f t="shared" si="354"/>
        <v>208.33333333333334</v>
      </c>
      <c r="AE104" s="70">
        <f t="shared" si="354"/>
        <v>208.33333333333334</v>
      </c>
      <c r="AF104" s="70">
        <f t="shared" si="354"/>
        <v>208.33333333333334</v>
      </c>
      <c r="AG104" s="70">
        <f t="shared" si="354"/>
        <v>208.33333333333334</v>
      </c>
      <c r="AH104" s="70">
        <f t="shared" si="354"/>
        <v>208.33333333333334</v>
      </c>
      <c r="AI104" s="70">
        <f t="shared" si="354"/>
        <v>208.33333333333334</v>
      </c>
      <c r="AJ104" s="71">
        <f t="shared" si="325"/>
        <v>2500</v>
      </c>
      <c r="AK104" s="7"/>
      <c r="AL104" s="4" t="s">
        <v>239</v>
      </c>
      <c r="AM104" s="70">
        <f t="shared" ref="AM104:AX104" si="355">($C98)/12</f>
        <v>208.33333333333334</v>
      </c>
      <c r="AN104" s="70">
        <f t="shared" si="355"/>
        <v>208.33333333333334</v>
      </c>
      <c r="AO104" s="70">
        <f t="shared" si="355"/>
        <v>208.33333333333334</v>
      </c>
      <c r="AP104" s="70">
        <f t="shared" si="355"/>
        <v>208.33333333333334</v>
      </c>
      <c r="AQ104" s="70">
        <f t="shared" si="355"/>
        <v>208.33333333333334</v>
      </c>
      <c r="AR104" s="70">
        <f t="shared" si="355"/>
        <v>208.33333333333334</v>
      </c>
      <c r="AS104" s="70">
        <f t="shared" si="355"/>
        <v>208.33333333333334</v>
      </c>
      <c r="AT104" s="70">
        <f t="shared" si="355"/>
        <v>208.33333333333334</v>
      </c>
      <c r="AU104" s="70">
        <f t="shared" si="355"/>
        <v>208.33333333333334</v>
      </c>
      <c r="AV104" s="70">
        <f t="shared" si="355"/>
        <v>208.33333333333334</v>
      </c>
      <c r="AW104" s="70">
        <f t="shared" si="355"/>
        <v>208.33333333333334</v>
      </c>
      <c r="AX104" s="70">
        <f t="shared" si="355"/>
        <v>208.33333333333334</v>
      </c>
      <c r="AY104" s="71">
        <f t="shared" si="327"/>
        <v>2500</v>
      </c>
      <c r="AZ104" s="7"/>
      <c r="BA104" s="4" t="s">
        <v>239</v>
      </c>
      <c r="BB104" s="70">
        <f t="shared" ref="BB104:BM104" si="356">($C98)/12</f>
        <v>208.33333333333334</v>
      </c>
      <c r="BC104" s="70">
        <f t="shared" si="356"/>
        <v>208.33333333333334</v>
      </c>
      <c r="BD104" s="70">
        <f t="shared" si="356"/>
        <v>208.33333333333334</v>
      </c>
      <c r="BE104" s="70">
        <f t="shared" si="356"/>
        <v>208.33333333333334</v>
      </c>
      <c r="BF104" s="70">
        <f t="shared" si="356"/>
        <v>208.33333333333334</v>
      </c>
      <c r="BG104" s="70">
        <f t="shared" si="356"/>
        <v>208.33333333333334</v>
      </c>
      <c r="BH104" s="70">
        <f t="shared" si="356"/>
        <v>208.33333333333334</v>
      </c>
      <c r="BI104" s="70">
        <f t="shared" si="356"/>
        <v>208.33333333333334</v>
      </c>
      <c r="BJ104" s="70">
        <f t="shared" si="356"/>
        <v>208.33333333333334</v>
      </c>
      <c r="BK104" s="70">
        <f t="shared" si="356"/>
        <v>208.33333333333334</v>
      </c>
      <c r="BL104" s="70">
        <f t="shared" si="356"/>
        <v>208.33333333333334</v>
      </c>
      <c r="BM104" s="70">
        <f t="shared" si="356"/>
        <v>208.33333333333334</v>
      </c>
      <c r="BN104" s="71">
        <f t="shared" si="329"/>
        <v>2500</v>
      </c>
      <c r="BO104" s="7"/>
      <c r="BP104" s="4" t="s">
        <v>239</v>
      </c>
      <c r="BQ104" s="70">
        <f t="shared" ref="BQ104:CB104" si="357">($C98)/12</f>
        <v>208.33333333333334</v>
      </c>
      <c r="BR104" s="70">
        <f t="shared" si="357"/>
        <v>208.33333333333334</v>
      </c>
      <c r="BS104" s="70">
        <f t="shared" si="357"/>
        <v>208.33333333333334</v>
      </c>
      <c r="BT104" s="70">
        <f t="shared" si="357"/>
        <v>208.33333333333334</v>
      </c>
      <c r="BU104" s="70">
        <f t="shared" si="357"/>
        <v>208.33333333333334</v>
      </c>
      <c r="BV104" s="70">
        <f t="shared" si="357"/>
        <v>208.33333333333334</v>
      </c>
      <c r="BW104" s="70">
        <f t="shared" si="357"/>
        <v>208.33333333333334</v>
      </c>
      <c r="BX104" s="70">
        <f t="shared" si="357"/>
        <v>208.33333333333334</v>
      </c>
      <c r="BY104" s="70">
        <f t="shared" si="357"/>
        <v>208.33333333333334</v>
      </c>
      <c r="BZ104" s="70">
        <f t="shared" si="357"/>
        <v>208.33333333333334</v>
      </c>
      <c r="CA104" s="70">
        <f t="shared" si="357"/>
        <v>208.33333333333334</v>
      </c>
      <c r="CB104" s="70">
        <f t="shared" si="357"/>
        <v>208.33333333333334</v>
      </c>
      <c r="CC104" s="71">
        <f t="shared" si="331"/>
        <v>2500</v>
      </c>
      <c r="CE104" s="4" t="s">
        <v>239</v>
      </c>
      <c r="CF104" s="70">
        <f t="shared" ref="CF104:CQ104" si="358">($C98)/12</f>
        <v>208.33333333333334</v>
      </c>
      <c r="CG104" s="70">
        <f t="shared" si="358"/>
        <v>208.33333333333334</v>
      </c>
      <c r="CH104" s="70">
        <f t="shared" si="358"/>
        <v>208.33333333333334</v>
      </c>
      <c r="CI104" s="70">
        <f t="shared" si="358"/>
        <v>208.33333333333334</v>
      </c>
      <c r="CJ104" s="70">
        <f t="shared" si="358"/>
        <v>208.33333333333334</v>
      </c>
      <c r="CK104" s="70">
        <f t="shared" si="358"/>
        <v>208.33333333333334</v>
      </c>
      <c r="CL104" s="70">
        <f t="shared" si="358"/>
        <v>208.33333333333334</v>
      </c>
      <c r="CM104" s="70">
        <f t="shared" si="358"/>
        <v>208.33333333333334</v>
      </c>
      <c r="CN104" s="70">
        <f t="shared" si="358"/>
        <v>208.33333333333334</v>
      </c>
      <c r="CO104" s="70">
        <f t="shared" si="358"/>
        <v>208.33333333333334</v>
      </c>
      <c r="CP104" s="70">
        <f t="shared" si="358"/>
        <v>208.33333333333334</v>
      </c>
      <c r="CQ104" s="70">
        <f t="shared" si="358"/>
        <v>208.33333333333334</v>
      </c>
      <c r="CR104" s="71">
        <f t="shared" si="333"/>
        <v>2500</v>
      </c>
    </row>
    <row r="105" spans="1:96" ht="18.75" customHeight="1" x14ac:dyDescent="0.25">
      <c r="A105" s="4"/>
      <c r="B105" s="4" t="s">
        <v>251</v>
      </c>
      <c r="C105" s="4" t="s">
        <v>193</v>
      </c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23"/>
      <c r="V105" s="4"/>
      <c r="W105" s="53" t="s">
        <v>235</v>
      </c>
      <c r="X105" s="70">
        <f t="shared" ref="X105:AC105" si="359">$C$97/6</f>
        <v>4166.666666666667</v>
      </c>
      <c r="Y105" s="70">
        <f t="shared" si="359"/>
        <v>4166.666666666667</v>
      </c>
      <c r="Z105" s="70">
        <f t="shared" si="359"/>
        <v>4166.666666666667</v>
      </c>
      <c r="AA105" s="70">
        <f t="shared" si="359"/>
        <v>4166.666666666667</v>
      </c>
      <c r="AB105" s="70">
        <f t="shared" si="359"/>
        <v>4166.666666666667</v>
      </c>
      <c r="AC105" s="70">
        <f t="shared" si="359"/>
        <v>4166.666666666667</v>
      </c>
      <c r="AD105" s="70">
        <v>0</v>
      </c>
      <c r="AE105" s="70">
        <v>0</v>
      </c>
      <c r="AF105" s="70">
        <v>0</v>
      </c>
      <c r="AG105" s="70">
        <v>0</v>
      </c>
      <c r="AH105" s="70">
        <v>0</v>
      </c>
      <c r="AI105" s="70">
        <v>0</v>
      </c>
      <c r="AJ105" s="71">
        <f t="shared" si="325"/>
        <v>25000.000000000004</v>
      </c>
      <c r="AK105" s="7"/>
      <c r="AL105" s="53" t="s">
        <v>235</v>
      </c>
      <c r="AM105" s="70">
        <v>0</v>
      </c>
      <c r="AN105" s="70">
        <v>1</v>
      </c>
      <c r="AO105" s="70">
        <v>2</v>
      </c>
      <c r="AP105" s="70">
        <v>3</v>
      </c>
      <c r="AQ105" s="70">
        <v>4</v>
      </c>
      <c r="AR105" s="70">
        <v>5</v>
      </c>
      <c r="AS105" s="70">
        <v>6</v>
      </c>
      <c r="AT105" s="70">
        <v>7</v>
      </c>
      <c r="AU105" s="70">
        <v>8</v>
      </c>
      <c r="AV105" s="70">
        <v>9</v>
      </c>
      <c r="AW105" s="70">
        <v>10</v>
      </c>
      <c r="AX105" s="70">
        <v>11</v>
      </c>
      <c r="AY105" s="71">
        <f t="shared" si="327"/>
        <v>66</v>
      </c>
      <c r="AZ105" s="7"/>
      <c r="BA105" s="53" t="s">
        <v>235</v>
      </c>
      <c r="BB105" s="70">
        <v>11</v>
      </c>
      <c r="BC105" s="70">
        <v>12</v>
      </c>
      <c r="BD105" s="70">
        <v>13</v>
      </c>
      <c r="BE105" s="70">
        <v>14</v>
      </c>
      <c r="BF105" s="70">
        <v>15</v>
      </c>
      <c r="BG105" s="70">
        <v>16</v>
      </c>
      <c r="BH105" s="70">
        <v>17</v>
      </c>
      <c r="BI105" s="70">
        <v>18</v>
      </c>
      <c r="BJ105" s="70">
        <v>19</v>
      </c>
      <c r="BK105" s="70">
        <v>20</v>
      </c>
      <c r="BL105" s="70">
        <v>21</v>
      </c>
      <c r="BM105" s="70">
        <v>22</v>
      </c>
      <c r="BN105" s="71">
        <f t="shared" si="329"/>
        <v>198</v>
      </c>
      <c r="BO105" s="7"/>
      <c r="BP105" s="53" t="s">
        <v>235</v>
      </c>
      <c r="BQ105" s="70">
        <v>22</v>
      </c>
      <c r="BR105" s="70">
        <v>23</v>
      </c>
      <c r="BS105" s="70">
        <v>24</v>
      </c>
      <c r="BT105" s="70">
        <v>25</v>
      </c>
      <c r="BU105" s="70">
        <v>26</v>
      </c>
      <c r="BV105" s="70">
        <v>27</v>
      </c>
      <c r="BW105" s="70">
        <v>28</v>
      </c>
      <c r="BX105" s="70">
        <v>29</v>
      </c>
      <c r="BY105" s="70">
        <v>30</v>
      </c>
      <c r="BZ105" s="70">
        <v>31</v>
      </c>
      <c r="CA105" s="70">
        <v>32</v>
      </c>
      <c r="CB105" s="70">
        <v>33</v>
      </c>
      <c r="CC105" s="71">
        <f t="shared" si="331"/>
        <v>330</v>
      </c>
      <c r="CE105" s="53" t="s">
        <v>235</v>
      </c>
      <c r="CF105" s="70">
        <v>33</v>
      </c>
      <c r="CG105" s="70">
        <v>34</v>
      </c>
      <c r="CH105" s="70">
        <v>35</v>
      </c>
      <c r="CI105" s="70">
        <v>36</v>
      </c>
      <c r="CJ105" s="70">
        <v>37</v>
      </c>
      <c r="CK105" s="70">
        <v>38</v>
      </c>
      <c r="CL105" s="70">
        <v>39</v>
      </c>
      <c r="CM105" s="70">
        <v>40</v>
      </c>
      <c r="CN105" s="70">
        <v>41</v>
      </c>
      <c r="CO105" s="70">
        <v>42</v>
      </c>
      <c r="CP105" s="70">
        <v>43</v>
      </c>
      <c r="CQ105" s="70">
        <v>44</v>
      </c>
      <c r="CR105" s="71">
        <f t="shared" si="333"/>
        <v>462</v>
      </c>
    </row>
    <row r="106" spans="1:96" ht="18.75" customHeight="1" x14ac:dyDescent="0.25">
      <c r="A106" s="4"/>
      <c r="B106" s="4" t="s">
        <v>252</v>
      </c>
      <c r="C106" s="53" t="s">
        <v>207</v>
      </c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23"/>
      <c r="V106" s="4"/>
      <c r="W106" s="115" t="s">
        <v>253</v>
      </c>
      <c r="X106" s="137">
        <f t="shared" ref="X106:AI106" si="360">SUM(X93:X105)</f>
        <v>105591.66666666666</v>
      </c>
      <c r="Y106" s="137">
        <f t="shared" si="360"/>
        <v>105591.66666666666</v>
      </c>
      <c r="Z106" s="137">
        <f t="shared" si="360"/>
        <v>105591.66666666666</v>
      </c>
      <c r="AA106" s="137">
        <f t="shared" si="360"/>
        <v>105591.66666666666</v>
      </c>
      <c r="AB106" s="137">
        <f t="shared" si="360"/>
        <v>105591.66666666666</v>
      </c>
      <c r="AC106" s="137">
        <f t="shared" si="360"/>
        <v>105591.66666666666</v>
      </c>
      <c r="AD106" s="137">
        <f t="shared" si="360"/>
        <v>47208.333333333336</v>
      </c>
      <c r="AE106" s="137">
        <f t="shared" si="360"/>
        <v>47208.333333333336</v>
      </c>
      <c r="AF106" s="137">
        <f t="shared" si="360"/>
        <v>47208.333333333336</v>
      </c>
      <c r="AG106" s="137">
        <f t="shared" si="360"/>
        <v>47208.333333333336</v>
      </c>
      <c r="AH106" s="137">
        <f t="shared" si="360"/>
        <v>47208.333333333336</v>
      </c>
      <c r="AI106" s="137">
        <f t="shared" si="360"/>
        <v>47208.333333333336</v>
      </c>
      <c r="AJ106" s="71">
        <f t="shared" si="325"/>
        <v>916800.00000000012</v>
      </c>
      <c r="AK106" s="7"/>
      <c r="AL106" s="115" t="s">
        <v>253</v>
      </c>
      <c r="AM106" s="137">
        <f t="shared" ref="AM106:AX106" si="361">SUM(AM93:AM105)</f>
        <v>75290</v>
      </c>
      <c r="AN106" s="137">
        <f t="shared" si="361"/>
        <v>75291</v>
      </c>
      <c r="AO106" s="137">
        <f t="shared" si="361"/>
        <v>75292</v>
      </c>
      <c r="AP106" s="137">
        <f t="shared" si="361"/>
        <v>75293</v>
      </c>
      <c r="AQ106" s="137">
        <f t="shared" si="361"/>
        <v>75294</v>
      </c>
      <c r="AR106" s="137">
        <f t="shared" si="361"/>
        <v>75295</v>
      </c>
      <c r="AS106" s="137">
        <f t="shared" si="361"/>
        <v>75296</v>
      </c>
      <c r="AT106" s="137">
        <f t="shared" si="361"/>
        <v>75297</v>
      </c>
      <c r="AU106" s="137">
        <f t="shared" si="361"/>
        <v>75298</v>
      </c>
      <c r="AV106" s="137">
        <f t="shared" si="361"/>
        <v>75299</v>
      </c>
      <c r="AW106" s="137">
        <f t="shared" si="361"/>
        <v>75300</v>
      </c>
      <c r="AX106" s="137">
        <f t="shared" si="361"/>
        <v>75301</v>
      </c>
      <c r="AY106" s="71">
        <f t="shared" si="327"/>
        <v>903546</v>
      </c>
      <c r="AZ106" s="7"/>
      <c r="BA106" s="115" t="s">
        <v>253</v>
      </c>
      <c r="BB106" s="137">
        <f t="shared" ref="BB106:BM106" si="362">SUM(BB93:BB105)</f>
        <v>102806.66666666666</v>
      </c>
      <c r="BC106" s="137">
        <f t="shared" si="362"/>
        <v>102807.66666666666</v>
      </c>
      <c r="BD106" s="137">
        <f t="shared" si="362"/>
        <v>102808.66666666666</v>
      </c>
      <c r="BE106" s="137">
        <f t="shared" si="362"/>
        <v>102809.66666666666</v>
      </c>
      <c r="BF106" s="137">
        <f t="shared" si="362"/>
        <v>102810.66666666666</v>
      </c>
      <c r="BG106" s="137">
        <f t="shared" si="362"/>
        <v>102811.66666666666</v>
      </c>
      <c r="BH106" s="137">
        <f t="shared" si="362"/>
        <v>102812.66666666666</v>
      </c>
      <c r="BI106" s="137">
        <f t="shared" si="362"/>
        <v>102813.66666666666</v>
      </c>
      <c r="BJ106" s="137">
        <f t="shared" si="362"/>
        <v>102814.66666666666</v>
      </c>
      <c r="BK106" s="137">
        <f t="shared" si="362"/>
        <v>102815.66666666666</v>
      </c>
      <c r="BL106" s="137">
        <f t="shared" si="362"/>
        <v>102816.66666666666</v>
      </c>
      <c r="BM106" s="137">
        <f t="shared" si="362"/>
        <v>102817.66666666666</v>
      </c>
      <c r="BN106" s="71">
        <f t="shared" si="329"/>
        <v>1233745.9999999998</v>
      </c>
      <c r="BO106" s="7"/>
      <c r="BP106" s="115" t="s">
        <v>253</v>
      </c>
      <c r="BQ106" s="137">
        <f t="shared" ref="BQ106:CB106" si="363">SUM(BQ93:BQ105)</f>
        <v>116042.13333333333</v>
      </c>
      <c r="BR106" s="137">
        <f t="shared" si="363"/>
        <v>116043.13333333333</v>
      </c>
      <c r="BS106" s="137">
        <f t="shared" si="363"/>
        <v>116044.13333333333</v>
      </c>
      <c r="BT106" s="137">
        <f t="shared" si="363"/>
        <v>116045.13333333333</v>
      </c>
      <c r="BU106" s="137">
        <f t="shared" si="363"/>
        <v>116046.13333333333</v>
      </c>
      <c r="BV106" s="137">
        <f t="shared" si="363"/>
        <v>116047.13333333333</v>
      </c>
      <c r="BW106" s="137">
        <f t="shared" si="363"/>
        <v>116048.13333333333</v>
      </c>
      <c r="BX106" s="137">
        <f t="shared" si="363"/>
        <v>116049.13333333333</v>
      </c>
      <c r="BY106" s="137">
        <f t="shared" si="363"/>
        <v>116050.13333333333</v>
      </c>
      <c r="BZ106" s="137">
        <f t="shared" si="363"/>
        <v>116051.13333333333</v>
      </c>
      <c r="CA106" s="137">
        <f t="shared" si="363"/>
        <v>116052.13333333333</v>
      </c>
      <c r="CB106" s="137">
        <f t="shared" si="363"/>
        <v>116053.13333333333</v>
      </c>
      <c r="CC106" s="71">
        <f t="shared" si="331"/>
        <v>1392571.5999999999</v>
      </c>
      <c r="CE106" s="115" t="s">
        <v>253</v>
      </c>
      <c r="CF106" s="137">
        <f t="shared" ref="CF106:CQ106" si="364">SUM(CF93:CF105)</f>
        <v>93643.493333333332</v>
      </c>
      <c r="CG106" s="137">
        <f t="shared" si="364"/>
        <v>93644.493333333332</v>
      </c>
      <c r="CH106" s="137">
        <f t="shared" si="364"/>
        <v>93645.493333333332</v>
      </c>
      <c r="CI106" s="137">
        <f t="shared" si="364"/>
        <v>93646.493333333332</v>
      </c>
      <c r="CJ106" s="137">
        <f t="shared" si="364"/>
        <v>93647.493333333332</v>
      </c>
      <c r="CK106" s="137">
        <f t="shared" si="364"/>
        <v>93648.493333333332</v>
      </c>
      <c r="CL106" s="137">
        <f t="shared" si="364"/>
        <v>93649.493333333332</v>
      </c>
      <c r="CM106" s="137">
        <f t="shared" si="364"/>
        <v>93650.493333333332</v>
      </c>
      <c r="CN106" s="137">
        <f t="shared" si="364"/>
        <v>93651.493333333332</v>
      </c>
      <c r="CO106" s="137">
        <f t="shared" si="364"/>
        <v>93652.493333333332</v>
      </c>
      <c r="CP106" s="137">
        <f t="shared" si="364"/>
        <v>93653.493333333332</v>
      </c>
      <c r="CQ106" s="137">
        <f t="shared" si="364"/>
        <v>93654.493333333332</v>
      </c>
      <c r="CR106" s="71">
        <f t="shared" si="333"/>
        <v>1123787.9199999997</v>
      </c>
    </row>
    <row r="107" spans="1:96" ht="18.75" customHeight="1" x14ac:dyDescent="0.25">
      <c r="A107" s="4"/>
      <c r="B107" s="4" t="s">
        <v>254</v>
      </c>
      <c r="C107" s="53" t="s">
        <v>195</v>
      </c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23"/>
      <c r="V107" s="4"/>
      <c r="W107" s="4" t="s">
        <v>255</v>
      </c>
      <c r="X107" s="70">
        <f t="shared" ref="X107:AI107" si="365">X91-X106</f>
        <v>-105708.9184464131</v>
      </c>
      <c r="Y107" s="70">
        <f t="shared" si="365"/>
        <v>-105708.9184464131</v>
      </c>
      <c r="Z107" s="70">
        <f t="shared" si="365"/>
        <v>-105708.9184464131</v>
      </c>
      <c r="AA107" s="70">
        <f t="shared" si="365"/>
        <v>-105708.9184464131</v>
      </c>
      <c r="AB107" s="70">
        <f t="shared" si="365"/>
        <v>-105708.9184464131</v>
      </c>
      <c r="AC107" s="70">
        <f t="shared" si="365"/>
        <v>-105708.9184464131</v>
      </c>
      <c r="AD107" s="70">
        <f t="shared" si="365"/>
        <v>-40122.2177569099</v>
      </c>
      <c r="AE107" s="70">
        <f t="shared" si="365"/>
        <v>-33011.578995552743</v>
      </c>
      <c r="AF107" s="70">
        <f t="shared" si="365"/>
        <v>-25963.69516638968</v>
      </c>
      <c r="AG107" s="70">
        <f t="shared" si="365"/>
        <v>-18950.064391308111</v>
      </c>
      <c r="AH107" s="70">
        <f t="shared" si="365"/>
        <v>-11943.449320202482</v>
      </c>
      <c r="AI107" s="70">
        <f t="shared" si="365"/>
        <v>-4917.6864232628068</v>
      </c>
      <c r="AJ107" s="79">
        <f t="shared" si="325"/>
        <v>-769162.20273210434</v>
      </c>
      <c r="AK107" s="7"/>
      <c r="AL107" s="4" t="s">
        <v>255</v>
      </c>
      <c r="AM107" s="70">
        <f t="shared" ref="AM107:AX107" si="366">AM91-AM106</f>
        <v>-26194.748944364132</v>
      </c>
      <c r="AN107" s="70">
        <f t="shared" si="366"/>
        <v>-19056.62814292487</v>
      </c>
      <c r="AO107" s="70">
        <f t="shared" si="366"/>
        <v>-11825.615574513249</v>
      </c>
      <c r="AP107" s="70">
        <f t="shared" si="366"/>
        <v>-4478.2060162050475</v>
      </c>
      <c r="AQ107" s="70">
        <f t="shared" si="366"/>
        <v>3008.7959520399745</v>
      </c>
      <c r="AR107" s="70">
        <f t="shared" si="366"/>
        <v>10658.400557679066</v>
      </c>
      <c r="AS107" s="70">
        <f t="shared" si="366"/>
        <v>18493.550730412971</v>
      </c>
      <c r="AT107" s="70">
        <f t="shared" si="366"/>
        <v>26537.234237502751</v>
      </c>
      <c r="AU107" s="70">
        <f t="shared" si="366"/>
        <v>34812.590937381086</v>
      </c>
      <c r="AV107" s="70">
        <f t="shared" si="366"/>
        <v>43343.015959927128</v>
      </c>
      <c r="AW107" s="70">
        <f t="shared" si="366"/>
        <v>52152.259560248771</v>
      </c>
      <c r="AX107" s="70">
        <f t="shared" si="366"/>
        <v>61264.524338467483</v>
      </c>
      <c r="AY107" s="79">
        <f t="shared" si="327"/>
        <v>188715.17359565193</v>
      </c>
      <c r="AZ107" s="7"/>
      <c r="BA107" s="4" t="s">
        <v>255</v>
      </c>
      <c r="BB107" s="70">
        <f t="shared" ref="BB107:BM107" si="367">BB91-BB106</f>
        <v>42812.001840110723</v>
      </c>
      <c r="BC107" s="70">
        <f t="shared" si="367"/>
        <v>52605.200920259813</v>
      </c>
      <c r="BD107" s="70">
        <f t="shared" si="367"/>
        <v>62777.688986813795</v>
      </c>
      <c r="BE107" s="70">
        <f t="shared" si="367"/>
        <v>73356.419258860551</v>
      </c>
      <c r="BF107" s="70">
        <f t="shared" si="367"/>
        <v>84369.26509695928</v>
      </c>
      <c r="BG107" s="70">
        <f t="shared" si="367"/>
        <v>95845.113670576218</v>
      </c>
      <c r="BH107" s="70">
        <f t="shared" si="367"/>
        <v>107813.96079844265</v>
      </c>
      <c r="BI107" s="70">
        <f t="shared" si="367"/>
        <v>120307.00741215711</v>
      </c>
      <c r="BJ107" s="70">
        <f t="shared" si="367"/>
        <v>133356.75808111992</v>
      </c>
      <c r="BK107" s="70">
        <f t="shared" si="367"/>
        <v>146997.12202770289</v>
      </c>
      <c r="BL107" s="70">
        <f t="shared" si="367"/>
        <v>161263.51705521884</v>
      </c>
      <c r="BM107" s="70">
        <f t="shared" si="367"/>
        <v>176192.97680759922</v>
      </c>
      <c r="BN107" s="79">
        <f t="shared" si="329"/>
        <v>1257697.031955821</v>
      </c>
      <c r="BO107" s="7"/>
      <c r="BP107" s="4" t="s">
        <v>255</v>
      </c>
      <c r="BQ107" s="70">
        <f t="shared" ref="BQ107:CB107" si="368">BQ91-BQ106</f>
        <v>168917.14461666034</v>
      </c>
      <c r="BR107" s="70">
        <f t="shared" si="368"/>
        <v>185290.85732738927</v>
      </c>
      <c r="BS107" s="70">
        <f t="shared" si="368"/>
        <v>202449.56209542058</v>
      </c>
      <c r="BT107" s="70">
        <f t="shared" si="368"/>
        <v>220437.90982303038</v>
      </c>
      <c r="BU107" s="70">
        <f t="shared" si="368"/>
        <v>239302.7682415075</v>
      </c>
      <c r="BV107" s="70">
        <f t="shared" si="368"/>
        <v>259093.35805757609</v>
      </c>
      <c r="BW107" s="70">
        <f t="shared" si="368"/>
        <v>279861.39546030143</v>
      </c>
      <c r="BX107" s="70">
        <f t="shared" si="368"/>
        <v>301661.24146084313</v>
      </c>
      <c r="BY107" s="70">
        <f t="shared" si="368"/>
        <v>324550.05855345738</v>
      </c>
      <c r="BZ107" s="70">
        <f t="shared" si="368"/>
        <v>348587.97520417883</v>
      </c>
      <c r="CA107" s="70">
        <f t="shared" si="368"/>
        <v>373838.25869364466</v>
      </c>
      <c r="CB107" s="70">
        <f t="shared" si="368"/>
        <v>400367.49686257949</v>
      </c>
      <c r="CC107" s="79">
        <f t="shared" si="331"/>
        <v>3304358.0263965889</v>
      </c>
      <c r="CE107" s="4" t="s">
        <v>255</v>
      </c>
      <c r="CF107" s="70">
        <f t="shared" ref="CF107:CQ107" si="369">CF91-CF106</f>
        <v>439968.93968314695</v>
      </c>
      <c r="CG107" s="70">
        <f t="shared" si="369"/>
        <v>469270.09915153618</v>
      </c>
      <c r="CH107" s="70">
        <f t="shared" si="369"/>
        <v>500071.86338763864</v>
      </c>
      <c r="CI107" s="70">
        <f t="shared" si="369"/>
        <v>532456.11858801055</v>
      </c>
      <c r="CJ107" s="70">
        <f t="shared" si="369"/>
        <v>566509.13478138181</v>
      </c>
      <c r="CK107" s="70">
        <f t="shared" si="369"/>
        <v>602321.81400904874</v>
      </c>
      <c r="CL107" s="70">
        <f t="shared" si="369"/>
        <v>639989.95204418723</v>
      </c>
      <c r="CM107" s="70">
        <f t="shared" si="369"/>
        <v>679614.51445375942</v>
      </c>
      <c r="CN107" s="70">
        <f t="shared" si="369"/>
        <v>721301.9278495711</v>
      </c>
      <c r="CO107" s="70">
        <f t="shared" si="369"/>
        <v>765164.38722069701</v>
      </c>
      <c r="CP107" s="70">
        <f t="shared" si="369"/>
        <v>811320.18028807896</v>
      </c>
      <c r="CQ107" s="70">
        <f t="shared" si="369"/>
        <v>859894.02987374843</v>
      </c>
      <c r="CR107" s="79">
        <f t="shared" si="333"/>
        <v>7587882.961330805</v>
      </c>
    </row>
    <row r="108" spans="1:96" ht="18.75" customHeight="1" x14ac:dyDescent="0.25">
      <c r="A108" s="4"/>
      <c r="B108" s="4" t="s">
        <v>256</v>
      </c>
      <c r="C108" s="4" t="s">
        <v>257</v>
      </c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23"/>
      <c r="V108" s="4"/>
      <c r="W108" s="4" t="s">
        <v>241</v>
      </c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81">
        <f>IF(AJ107&lt;0,0,AJ107*$C99)</f>
        <v>0</v>
      </c>
      <c r="AK108" s="7"/>
      <c r="AL108" s="4" t="s">
        <v>241</v>
      </c>
      <c r="AM108" s="77"/>
      <c r="AN108" s="77"/>
      <c r="AO108" s="77"/>
      <c r="AP108" s="77"/>
      <c r="AQ108" s="77">
        <f t="shared" ref="AQ108:AX108" si="370">-AQ107*$C$99</f>
        <v>-661.93510944879438</v>
      </c>
      <c r="AR108" s="77">
        <f t="shared" si="370"/>
        <v>-2344.8481226893946</v>
      </c>
      <c r="AS108" s="77">
        <f t="shared" si="370"/>
        <v>-4068.5811606908537</v>
      </c>
      <c r="AT108" s="77">
        <f t="shared" si="370"/>
        <v>-5838.1915322506056</v>
      </c>
      <c r="AU108" s="77">
        <f t="shared" si="370"/>
        <v>-7658.7700062238391</v>
      </c>
      <c r="AV108" s="77">
        <f t="shared" si="370"/>
        <v>-9535.4635111839689</v>
      </c>
      <c r="AW108" s="77">
        <f t="shared" si="370"/>
        <v>-11473.497103254729</v>
      </c>
      <c r="AX108" s="77">
        <f t="shared" si="370"/>
        <v>-13478.195354462847</v>
      </c>
      <c r="AY108" s="81">
        <f t="shared" si="327"/>
        <v>-55059.481900205035</v>
      </c>
      <c r="AZ108" s="7"/>
      <c r="BA108" s="4" t="s">
        <v>241</v>
      </c>
      <c r="BB108" s="77">
        <f t="shared" ref="BB108:BM108" si="371">-BB107*$C$99</f>
        <v>-9418.6404048243585</v>
      </c>
      <c r="BC108" s="77">
        <f t="shared" si="371"/>
        <v>-11573.144202457159</v>
      </c>
      <c r="BD108" s="77">
        <f t="shared" si="371"/>
        <v>-13811.091577099034</v>
      </c>
      <c r="BE108" s="77">
        <f t="shared" si="371"/>
        <v>-16138.412236949322</v>
      </c>
      <c r="BF108" s="77">
        <f t="shared" si="371"/>
        <v>-18561.238321331042</v>
      </c>
      <c r="BG108" s="77">
        <f t="shared" si="371"/>
        <v>-21085.925007526766</v>
      </c>
      <c r="BH108" s="77">
        <f t="shared" si="371"/>
        <v>-23719.071375657386</v>
      </c>
      <c r="BI108" s="77">
        <f t="shared" si="371"/>
        <v>-26467.541630674565</v>
      </c>
      <c r="BJ108" s="77">
        <f t="shared" si="371"/>
        <v>-29338.486777846381</v>
      </c>
      <c r="BK108" s="77">
        <f t="shared" si="371"/>
        <v>-32339.366846094636</v>
      </c>
      <c r="BL108" s="77">
        <f t="shared" si="371"/>
        <v>-35477.973752148144</v>
      </c>
      <c r="BM108" s="77">
        <f t="shared" si="371"/>
        <v>-38762.454897671829</v>
      </c>
      <c r="BN108" s="81">
        <f t="shared" si="329"/>
        <v>-276693.34703028062</v>
      </c>
      <c r="BO108" s="7"/>
      <c r="BP108" s="4" t="s">
        <v>241</v>
      </c>
      <c r="BQ108" s="77">
        <f t="shared" ref="BQ108:CB108" si="372">-BQ107*$C$99</f>
        <v>-37161.771815665277</v>
      </c>
      <c r="BR108" s="77">
        <f t="shared" si="372"/>
        <v>-40763.988612025641</v>
      </c>
      <c r="BS108" s="77">
        <f t="shared" si="372"/>
        <v>-44538.903660992532</v>
      </c>
      <c r="BT108" s="77">
        <f t="shared" si="372"/>
        <v>-48496.340161066684</v>
      </c>
      <c r="BU108" s="77">
        <f t="shared" si="372"/>
        <v>-52646.609013131652</v>
      </c>
      <c r="BV108" s="77">
        <f t="shared" si="372"/>
        <v>-57000.53877266674</v>
      </c>
      <c r="BW108" s="77">
        <f t="shared" si="372"/>
        <v>-61569.507001266313</v>
      </c>
      <c r="BX108" s="77">
        <f t="shared" si="372"/>
        <v>-66365.473121385483</v>
      </c>
      <c r="BY108" s="77">
        <f t="shared" si="372"/>
        <v>-71401.012881760616</v>
      </c>
      <c r="BZ108" s="77">
        <f t="shared" si="372"/>
        <v>-76689.354544919348</v>
      </c>
      <c r="CA108" s="77">
        <f t="shared" si="372"/>
        <v>-82244.416912601824</v>
      </c>
      <c r="CB108" s="77">
        <f t="shared" si="372"/>
        <v>-88080.849309767495</v>
      </c>
      <c r="CC108" s="81">
        <f t="shared" si="331"/>
        <v>-726958.76580724958</v>
      </c>
      <c r="CE108" s="4" t="s">
        <v>241</v>
      </c>
      <c r="CF108" s="77">
        <f t="shared" ref="CF108:CQ108" si="373">-CF107*$C$99</f>
        <v>-96793.166730292331</v>
      </c>
      <c r="CG108" s="77">
        <f t="shared" si="373"/>
        <v>-103239.42181333796</v>
      </c>
      <c r="CH108" s="77">
        <f t="shared" si="373"/>
        <v>-110015.8099452805</v>
      </c>
      <c r="CI108" s="77">
        <f t="shared" si="373"/>
        <v>-117140.34608936233</v>
      </c>
      <c r="CJ108" s="77">
        <f t="shared" si="373"/>
        <v>-124632.00965190399</v>
      </c>
      <c r="CK108" s="77">
        <f t="shared" si="373"/>
        <v>-132510.79908199073</v>
      </c>
      <c r="CL108" s="77">
        <f t="shared" si="373"/>
        <v>-140797.7894497212</v>
      </c>
      <c r="CM108" s="77">
        <f t="shared" si="373"/>
        <v>-149515.19317982707</v>
      </c>
      <c r="CN108" s="77">
        <f t="shared" si="373"/>
        <v>-158686.42412690565</v>
      </c>
      <c r="CO108" s="77">
        <f t="shared" si="373"/>
        <v>-168336.16518855334</v>
      </c>
      <c r="CP108" s="77">
        <f t="shared" si="373"/>
        <v>-178490.43966337739</v>
      </c>
      <c r="CQ108" s="77">
        <f t="shared" si="373"/>
        <v>-189176.68657222466</v>
      </c>
      <c r="CR108" s="81">
        <f t="shared" si="333"/>
        <v>-1669334.2514927771</v>
      </c>
    </row>
    <row r="109" spans="1:96" ht="18.75" customHeight="1" thickBot="1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23"/>
      <c r="V109" s="4"/>
      <c r="W109" s="4" t="s">
        <v>258</v>
      </c>
      <c r="X109" s="149">
        <f t="shared" ref="X109:AI109" si="374">X107+X108</f>
        <v>-105708.9184464131</v>
      </c>
      <c r="Y109" s="149">
        <f t="shared" si="374"/>
        <v>-105708.9184464131</v>
      </c>
      <c r="Z109" s="149">
        <f t="shared" si="374"/>
        <v>-105708.9184464131</v>
      </c>
      <c r="AA109" s="149">
        <f t="shared" si="374"/>
        <v>-105708.9184464131</v>
      </c>
      <c r="AB109" s="149">
        <f t="shared" si="374"/>
        <v>-105708.9184464131</v>
      </c>
      <c r="AC109" s="149">
        <f t="shared" si="374"/>
        <v>-105708.9184464131</v>
      </c>
      <c r="AD109" s="149">
        <f t="shared" si="374"/>
        <v>-40122.2177569099</v>
      </c>
      <c r="AE109" s="149">
        <f t="shared" si="374"/>
        <v>-33011.578995552743</v>
      </c>
      <c r="AF109" s="149">
        <f t="shared" si="374"/>
        <v>-25963.69516638968</v>
      </c>
      <c r="AG109" s="149">
        <f t="shared" si="374"/>
        <v>-18950.064391308111</v>
      </c>
      <c r="AH109" s="149">
        <f t="shared" si="374"/>
        <v>-11943.449320202482</v>
      </c>
      <c r="AI109" s="149">
        <f t="shared" si="374"/>
        <v>-4917.6864232628068</v>
      </c>
      <c r="AJ109" s="83">
        <f>AJ107-AJ108</f>
        <v>-769162.20273210434</v>
      </c>
      <c r="AK109" s="7"/>
      <c r="AL109" s="115" t="s">
        <v>258</v>
      </c>
      <c r="AM109" s="149">
        <f t="shared" ref="AM109:AY109" si="375">AM107+AM108</f>
        <v>-26194.748944364132</v>
      </c>
      <c r="AN109" s="149">
        <f t="shared" si="375"/>
        <v>-19056.62814292487</v>
      </c>
      <c r="AO109" s="149">
        <f t="shared" si="375"/>
        <v>-11825.615574513249</v>
      </c>
      <c r="AP109" s="149">
        <f t="shared" si="375"/>
        <v>-4478.2060162050475</v>
      </c>
      <c r="AQ109" s="149">
        <f t="shared" si="375"/>
        <v>2346.8608425911802</v>
      </c>
      <c r="AR109" s="149">
        <f t="shared" si="375"/>
        <v>8313.5524349896714</v>
      </c>
      <c r="AS109" s="149">
        <f t="shared" si="375"/>
        <v>14424.969569722118</v>
      </c>
      <c r="AT109" s="149">
        <f t="shared" si="375"/>
        <v>20699.042705252145</v>
      </c>
      <c r="AU109" s="149">
        <f t="shared" si="375"/>
        <v>27153.820931157246</v>
      </c>
      <c r="AV109" s="149">
        <f t="shared" si="375"/>
        <v>33807.552448743161</v>
      </c>
      <c r="AW109" s="149">
        <f t="shared" si="375"/>
        <v>40678.762456994038</v>
      </c>
      <c r="AX109" s="82">
        <f t="shared" si="375"/>
        <v>47786.328984004635</v>
      </c>
      <c r="AY109" s="83">
        <f t="shared" si="375"/>
        <v>133655.69169544691</v>
      </c>
      <c r="AZ109" s="7"/>
      <c r="BA109" s="4" t="s">
        <v>258</v>
      </c>
      <c r="BB109" s="82">
        <f t="shared" ref="BB109:BN109" si="376">BB107+BB108</f>
        <v>33393.361435286366</v>
      </c>
      <c r="BC109" s="82">
        <f t="shared" si="376"/>
        <v>41032.056717802654</v>
      </c>
      <c r="BD109" s="82">
        <f t="shared" si="376"/>
        <v>48966.597409714763</v>
      </c>
      <c r="BE109" s="82">
        <f t="shared" si="376"/>
        <v>57218.007021911231</v>
      </c>
      <c r="BF109" s="82">
        <f t="shared" si="376"/>
        <v>65808.026775628241</v>
      </c>
      <c r="BG109" s="82">
        <f t="shared" si="376"/>
        <v>74759.188663049455</v>
      </c>
      <c r="BH109" s="82">
        <f t="shared" si="376"/>
        <v>84094.889422785272</v>
      </c>
      <c r="BI109" s="82">
        <f t="shared" si="376"/>
        <v>93839.465781482548</v>
      </c>
      <c r="BJ109" s="82">
        <f t="shared" si="376"/>
        <v>104018.27130327353</v>
      </c>
      <c r="BK109" s="82">
        <f t="shared" si="376"/>
        <v>114657.75518160826</v>
      </c>
      <c r="BL109" s="82">
        <f t="shared" si="376"/>
        <v>125785.54330307069</v>
      </c>
      <c r="BM109" s="82">
        <f t="shared" si="376"/>
        <v>137430.5219099274</v>
      </c>
      <c r="BN109" s="83">
        <f t="shared" si="376"/>
        <v>981003.68492554035</v>
      </c>
      <c r="BO109" s="7"/>
      <c r="BP109" s="115" t="s">
        <v>258</v>
      </c>
      <c r="BQ109" s="149">
        <f t="shared" ref="BQ109:CC109" si="377">BQ107+BQ108</f>
        <v>131755.37280099507</v>
      </c>
      <c r="BR109" s="149">
        <f t="shared" si="377"/>
        <v>144526.86871536361</v>
      </c>
      <c r="BS109" s="149">
        <f t="shared" si="377"/>
        <v>157910.65843442804</v>
      </c>
      <c r="BT109" s="149">
        <f t="shared" si="377"/>
        <v>171941.5696619637</v>
      </c>
      <c r="BU109" s="149">
        <f t="shared" si="377"/>
        <v>186656.15922837585</v>
      </c>
      <c r="BV109" s="149">
        <f t="shared" si="377"/>
        <v>202092.81928490935</v>
      </c>
      <c r="BW109" s="149">
        <f t="shared" si="377"/>
        <v>218291.88845903511</v>
      </c>
      <c r="BX109" s="149">
        <f t="shared" si="377"/>
        <v>235295.76833945763</v>
      </c>
      <c r="BY109" s="149">
        <f t="shared" si="377"/>
        <v>253149.04567169677</v>
      </c>
      <c r="BZ109" s="149">
        <f t="shared" si="377"/>
        <v>271898.6206592595</v>
      </c>
      <c r="CA109" s="149">
        <f t="shared" si="377"/>
        <v>291593.84178104287</v>
      </c>
      <c r="CB109" s="82">
        <f t="shared" si="377"/>
        <v>312286.64755281201</v>
      </c>
      <c r="CC109" s="83">
        <f t="shared" si="377"/>
        <v>2577399.2605893393</v>
      </c>
      <c r="CE109" s="115" t="s">
        <v>258</v>
      </c>
      <c r="CF109" s="149">
        <f t="shared" ref="CF109:CR109" si="378">CF107+CF108</f>
        <v>343175.77295285463</v>
      </c>
      <c r="CG109" s="149">
        <f t="shared" si="378"/>
        <v>366030.67733819823</v>
      </c>
      <c r="CH109" s="149">
        <f t="shared" si="378"/>
        <v>390056.05344235816</v>
      </c>
      <c r="CI109" s="149">
        <f t="shared" si="378"/>
        <v>415315.77249864821</v>
      </c>
      <c r="CJ109" s="149">
        <f t="shared" si="378"/>
        <v>441877.12512947782</v>
      </c>
      <c r="CK109" s="149">
        <f t="shared" si="378"/>
        <v>469811.01492705802</v>
      </c>
      <c r="CL109" s="149">
        <f t="shared" si="378"/>
        <v>499192.162594466</v>
      </c>
      <c r="CM109" s="149">
        <f t="shared" si="378"/>
        <v>530099.32127393235</v>
      </c>
      <c r="CN109" s="149">
        <f t="shared" si="378"/>
        <v>562615.50372266548</v>
      </c>
      <c r="CO109" s="149">
        <f t="shared" si="378"/>
        <v>596828.22203214373</v>
      </c>
      <c r="CP109" s="149">
        <f t="shared" si="378"/>
        <v>632829.7406247016</v>
      </c>
      <c r="CQ109" s="82">
        <f t="shared" si="378"/>
        <v>670717.34330152371</v>
      </c>
      <c r="CR109" s="83">
        <f t="shared" si="378"/>
        <v>5918548.7098380281</v>
      </c>
    </row>
    <row r="110" spans="1:96" ht="18.75" customHeight="1" thickTop="1" x14ac:dyDescent="0.25">
      <c r="A110" s="4"/>
      <c r="B110" s="4"/>
      <c r="C110" s="4"/>
      <c r="D110" s="4"/>
      <c r="E110" s="30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23"/>
      <c r="V110" s="4"/>
      <c r="W110" s="4"/>
      <c r="X110" s="70"/>
      <c r="Y110" s="70"/>
      <c r="Z110" s="70"/>
      <c r="AA110" s="70"/>
      <c r="AB110" s="70"/>
      <c r="AC110" s="70"/>
      <c r="AD110" s="70"/>
      <c r="AE110" s="70"/>
      <c r="AF110" s="70"/>
      <c r="AG110" s="70"/>
      <c r="AH110" s="70"/>
      <c r="AI110" s="70"/>
      <c r="AJ110" s="71"/>
      <c r="AK110" s="7"/>
      <c r="AL110" s="4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1"/>
      <c r="AZ110" s="7"/>
      <c r="BA110" s="4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1"/>
      <c r="BO110" s="7"/>
      <c r="BP110" s="4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1"/>
      <c r="CE110" s="4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1"/>
    </row>
    <row r="111" spans="1:96" ht="18.75" customHeight="1" x14ac:dyDescent="0.25">
      <c r="A111" s="30" t="s">
        <v>259</v>
      </c>
      <c r="B111" s="30" t="s">
        <v>260</v>
      </c>
      <c r="C111" s="30"/>
      <c r="D111" s="30"/>
      <c r="E111" s="4"/>
      <c r="F111" s="30"/>
      <c r="G111" s="30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23"/>
      <c r="V111" s="4"/>
      <c r="W111" s="4" t="s">
        <v>211</v>
      </c>
      <c r="X111" s="70">
        <f t="shared" ref="X111:AJ111" si="379">SUM(X99:X101,X103:X105)</f>
        <v>67991.666666666672</v>
      </c>
      <c r="Y111" s="70">
        <f t="shared" si="379"/>
        <v>67991.666666666672</v>
      </c>
      <c r="Z111" s="70">
        <f t="shared" si="379"/>
        <v>67991.666666666672</v>
      </c>
      <c r="AA111" s="70">
        <f t="shared" si="379"/>
        <v>67991.666666666672</v>
      </c>
      <c r="AB111" s="70">
        <f t="shared" si="379"/>
        <v>67991.666666666672</v>
      </c>
      <c r="AC111" s="70">
        <f t="shared" si="379"/>
        <v>67991.666666666672</v>
      </c>
      <c r="AD111" s="70">
        <f t="shared" si="379"/>
        <v>9608.3333333333339</v>
      </c>
      <c r="AE111" s="70">
        <f t="shared" si="379"/>
        <v>9608.3333333333339</v>
      </c>
      <c r="AF111" s="70">
        <f t="shared" si="379"/>
        <v>9608.3333333333339</v>
      </c>
      <c r="AG111" s="70">
        <f t="shared" si="379"/>
        <v>9608.3333333333339</v>
      </c>
      <c r="AH111" s="70">
        <f t="shared" si="379"/>
        <v>9608.3333333333339</v>
      </c>
      <c r="AI111" s="70">
        <f t="shared" si="379"/>
        <v>9608.3333333333339</v>
      </c>
      <c r="AJ111" s="123">
        <f t="shared" si="379"/>
        <v>465600</v>
      </c>
      <c r="AK111" s="7"/>
      <c r="AL111" s="4" t="s">
        <v>211</v>
      </c>
      <c r="AM111" s="70">
        <f t="shared" ref="AM111:AY111" si="380">SUM(AM99:AM101,AM103:AM105)</f>
        <v>10158.333333333334</v>
      </c>
      <c r="AN111" s="70">
        <f t="shared" si="380"/>
        <v>10159.333333333334</v>
      </c>
      <c r="AO111" s="70">
        <f t="shared" si="380"/>
        <v>10160.333333333334</v>
      </c>
      <c r="AP111" s="70">
        <f t="shared" si="380"/>
        <v>10161.333333333334</v>
      </c>
      <c r="AQ111" s="70">
        <f t="shared" si="380"/>
        <v>10162.333333333334</v>
      </c>
      <c r="AR111" s="70">
        <f t="shared" si="380"/>
        <v>10163.333333333334</v>
      </c>
      <c r="AS111" s="70">
        <f t="shared" si="380"/>
        <v>10164.333333333334</v>
      </c>
      <c r="AT111" s="70">
        <f t="shared" si="380"/>
        <v>10165.333333333334</v>
      </c>
      <c r="AU111" s="70">
        <f t="shared" si="380"/>
        <v>10166.333333333334</v>
      </c>
      <c r="AV111" s="70">
        <f t="shared" si="380"/>
        <v>10167.333333333334</v>
      </c>
      <c r="AW111" s="70">
        <f t="shared" si="380"/>
        <v>10168.333333333334</v>
      </c>
      <c r="AX111" s="70">
        <f t="shared" si="380"/>
        <v>10169.333333333334</v>
      </c>
      <c r="AY111" s="123">
        <f t="shared" si="380"/>
        <v>121966</v>
      </c>
      <c r="AZ111" s="7"/>
      <c r="BA111" s="4" t="s">
        <v>211</v>
      </c>
      <c r="BB111" s="70">
        <f t="shared" ref="BB111:BM111" si="381">SUM(BB99:BB101,BB103:BB105)</f>
        <v>10719.333333333334</v>
      </c>
      <c r="BC111" s="70">
        <f t="shared" si="381"/>
        <v>10720.333333333334</v>
      </c>
      <c r="BD111" s="70">
        <f t="shared" si="381"/>
        <v>10721.333333333334</v>
      </c>
      <c r="BE111" s="70">
        <f t="shared" si="381"/>
        <v>10722.333333333334</v>
      </c>
      <c r="BF111" s="70">
        <f t="shared" si="381"/>
        <v>10723.333333333334</v>
      </c>
      <c r="BG111" s="70">
        <f t="shared" si="381"/>
        <v>10724.333333333334</v>
      </c>
      <c r="BH111" s="70">
        <f t="shared" si="381"/>
        <v>10725.333333333334</v>
      </c>
      <c r="BI111" s="70">
        <f t="shared" si="381"/>
        <v>10726.333333333334</v>
      </c>
      <c r="BJ111" s="70">
        <f t="shared" si="381"/>
        <v>10727.333333333334</v>
      </c>
      <c r="BK111" s="70">
        <f t="shared" si="381"/>
        <v>10728.333333333334</v>
      </c>
      <c r="BL111" s="70">
        <f t="shared" si="381"/>
        <v>10729.333333333334</v>
      </c>
      <c r="BM111" s="70">
        <f t="shared" si="381"/>
        <v>10730.333333333334</v>
      </c>
      <c r="BN111" s="71">
        <f>BM111</f>
        <v>10730.333333333334</v>
      </c>
      <c r="BO111" s="7"/>
      <c r="BP111" s="4" t="s">
        <v>211</v>
      </c>
      <c r="BQ111" s="70">
        <f t="shared" ref="BQ111:CB111" si="382">SUM(BQ99:BQ101,BQ103:BQ105)</f>
        <v>11280.333333333334</v>
      </c>
      <c r="BR111" s="70">
        <f t="shared" si="382"/>
        <v>11281.333333333334</v>
      </c>
      <c r="BS111" s="70">
        <f t="shared" si="382"/>
        <v>11282.333333333334</v>
      </c>
      <c r="BT111" s="70">
        <f t="shared" si="382"/>
        <v>11283.333333333334</v>
      </c>
      <c r="BU111" s="70">
        <f t="shared" si="382"/>
        <v>11284.333333333334</v>
      </c>
      <c r="BV111" s="70">
        <f t="shared" si="382"/>
        <v>11285.333333333334</v>
      </c>
      <c r="BW111" s="70">
        <f t="shared" si="382"/>
        <v>11286.333333333334</v>
      </c>
      <c r="BX111" s="70">
        <f t="shared" si="382"/>
        <v>11287.333333333334</v>
      </c>
      <c r="BY111" s="70">
        <f t="shared" si="382"/>
        <v>11288.333333333334</v>
      </c>
      <c r="BZ111" s="70">
        <f t="shared" si="382"/>
        <v>11289.333333333334</v>
      </c>
      <c r="CA111" s="70">
        <f t="shared" si="382"/>
        <v>11290.333333333334</v>
      </c>
      <c r="CB111" s="70">
        <f t="shared" si="382"/>
        <v>11291.333333333334</v>
      </c>
      <c r="CC111" s="71">
        <f>CB111</f>
        <v>11291.333333333334</v>
      </c>
      <c r="CE111" s="4" t="s">
        <v>211</v>
      </c>
      <c r="CF111" s="70">
        <f t="shared" ref="CF111:CQ111" si="383">SUM(CF99:CF101,CF103:CF105)</f>
        <v>12116.333333333334</v>
      </c>
      <c r="CG111" s="70">
        <f t="shared" si="383"/>
        <v>12117.333333333334</v>
      </c>
      <c r="CH111" s="70">
        <f t="shared" si="383"/>
        <v>12118.333333333334</v>
      </c>
      <c r="CI111" s="70">
        <f t="shared" si="383"/>
        <v>12119.333333333334</v>
      </c>
      <c r="CJ111" s="70">
        <f t="shared" si="383"/>
        <v>12120.333333333334</v>
      </c>
      <c r="CK111" s="70">
        <f t="shared" si="383"/>
        <v>12121.333333333334</v>
      </c>
      <c r="CL111" s="70">
        <f t="shared" si="383"/>
        <v>12122.333333333334</v>
      </c>
      <c r="CM111" s="70">
        <f t="shared" si="383"/>
        <v>12123.333333333334</v>
      </c>
      <c r="CN111" s="70">
        <f t="shared" si="383"/>
        <v>12124.333333333334</v>
      </c>
      <c r="CO111" s="70">
        <f t="shared" si="383"/>
        <v>12125.333333333334</v>
      </c>
      <c r="CP111" s="70">
        <f t="shared" si="383"/>
        <v>12126.333333333334</v>
      </c>
      <c r="CQ111" s="70">
        <f t="shared" si="383"/>
        <v>12127.333333333334</v>
      </c>
      <c r="CR111" s="71">
        <f>CQ111</f>
        <v>12127.333333333334</v>
      </c>
    </row>
    <row r="112" spans="1:96" ht="18.75" customHeight="1" x14ac:dyDescent="0.25">
      <c r="B112" s="4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23"/>
      <c r="V112" s="5" t="s">
        <v>245</v>
      </c>
      <c r="W112" s="4"/>
      <c r="X112" s="27"/>
      <c r="Y112" s="27"/>
      <c r="Z112" s="27"/>
      <c r="AA112" s="27"/>
      <c r="AB112" s="27"/>
      <c r="AC112" s="4"/>
      <c r="AD112" s="4"/>
      <c r="AE112" s="4"/>
      <c r="AF112" s="4"/>
      <c r="AG112" s="4"/>
      <c r="AH112" s="4"/>
      <c r="AI112" s="4"/>
      <c r="AJ112" s="66"/>
      <c r="AK112" s="7"/>
      <c r="AL112" s="4"/>
      <c r="AM112" s="27"/>
      <c r="AN112" s="27"/>
      <c r="AO112" s="27"/>
      <c r="AP112" s="27"/>
      <c r="AQ112" s="27"/>
      <c r="AR112" s="4"/>
      <c r="AS112" s="4"/>
      <c r="AT112" s="4"/>
      <c r="AU112" s="4"/>
      <c r="AV112" s="4"/>
      <c r="AW112" s="4"/>
      <c r="AX112" s="4"/>
      <c r="AY112" s="66"/>
      <c r="AZ112" s="7"/>
      <c r="BA112" s="4"/>
      <c r="BB112" s="27"/>
      <c r="BC112" s="27"/>
      <c r="BD112" s="27"/>
      <c r="BE112" s="27"/>
      <c r="BF112" s="27"/>
      <c r="BG112" s="4"/>
      <c r="BH112" s="4"/>
      <c r="BI112" s="4"/>
      <c r="BJ112" s="4"/>
      <c r="BK112" s="4"/>
      <c r="BL112" s="4"/>
      <c r="BM112" s="4"/>
      <c r="BN112" s="66"/>
      <c r="BO112" s="7"/>
      <c r="BP112" s="4"/>
      <c r="BQ112" s="27"/>
      <c r="BR112" s="27"/>
      <c r="BS112" s="27"/>
      <c r="BT112" s="27"/>
      <c r="BU112" s="27"/>
      <c r="BV112" s="4"/>
      <c r="BW112" s="4"/>
      <c r="BX112" s="4"/>
      <c r="BY112" s="4"/>
      <c r="BZ112" s="4"/>
      <c r="CA112" s="4"/>
      <c r="CB112" s="4"/>
      <c r="CC112" s="66"/>
      <c r="CE112" s="4"/>
      <c r="CF112" s="27"/>
      <c r="CG112" s="27"/>
      <c r="CH112" s="27"/>
      <c r="CI112" s="27"/>
      <c r="CJ112" s="27"/>
      <c r="CK112" s="4"/>
      <c r="CL112" s="4"/>
      <c r="CM112" s="4"/>
      <c r="CN112" s="4"/>
      <c r="CO112" s="4"/>
      <c r="CP112" s="4"/>
      <c r="CQ112" s="4"/>
      <c r="CR112" s="66"/>
    </row>
    <row r="113" spans="1:96" ht="18.75" customHeight="1" thickBot="1" x14ac:dyDescent="0.3">
      <c r="A113" s="4"/>
      <c r="B113" s="4" t="s">
        <v>261</v>
      </c>
      <c r="D113" s="4"/>
      <c r="E113" s="4"/>
      <c r="F113" s="4"/>
      <c r="G113" s="4"/>
      <c r="H113" s="30"/>
      <c r="I113" s="30"/>
      <c r="J113" s="30"/>
      <c r="K113" s="30"/>
      <c r="L113" s="30"/>
      <c r="M113" s="30"/>
      <c r="N113" s="4"/>
      <c r="O113" s="4"/>
      <c r="P113" s="4"/>
      <c r="Q113" s="4"/>
      <c r="R113" s="4"/>
      <c r="S113" s="4"/>
      <c r="T113" s="4"/>
      <c r="U113" s="23"/>
      <c r="V113" s="4"/>
      <c r="W113" s="30" t="s">
        <v>262</v>
      </c>
      <c r="X113" s="30"/>
      <c r="Y113" s="30"/>
      <c r="Z113" s="30"/>
      <c r="AA113" s="30"/>
      <c r="AB113" s="30"/>
      <c r="AC113" s="4"/>
      <c r="AD113" s="4"/>
      <c r="AE113" s="4"/>
      <c r="AF113" s="4"/>
      <c r="AG113" s="4"/>
      <c r="AH113" s="4"/>
      <c r="AI113" s="4"/>
      <c r="AJ113" s="66"/>
      <c r="AK113" s="7"/>
      <c r="AL113" s="30" t="s">
        <v>262</v>
      </c>
      <c r="AM113" s="30"/>
      <c r="AN113" s="30"/>
      <c r="AO113" s="30"/>
      <c r="AP113" s="30"/>
      <c r="AQ113" s="30"/>
      <c r="AR113" s="4"/>
      <c r="AS113" s="4"/>
      <c r="AT113" s="4"/>
      <c r="AU113" s="4"/>
      <c r="AV113" s="4"/>
      <c r="AW113" s="4"/>
      <c r="AX113" s="4"/>
      <c r="AY113" s="66"/>
      <c r="AZ113" s="7"/>
      <c r="BA113" s="30" t="s">
        <v>263</v>
      </c>
      <c r="BB113" s="30"/>
      <c r="BC113" s="30"/>
      <c r="BD113" s="30"/>
      <c r="BE113" s="30"/>
      <c r="BF113" s="30"/>
      <c r="BG113" s="4"/>
      <c r="BH113" s="4"/>
      <c r="BI113" s="4"/>
      <c r="BJ113" s="4"/>
      <c r="BK113" s="4"/>
      <c r="BL113" s="4"/>
      <c r="BM113" s="4"/>
      <c r="BN113" s="66"/>
      <c r="BO113" s="7"/>
      <c r="BP113" s="30" t="s">
        <v>263</v>
      </c>
      <c r="BQ113" s="30"/>
      <c r="BR113" s="30"/>
      <c r="BS113" s="30"/>
      <c r="BT113" s="30"/>
      <c r="BU113" s="30"/>
      <c r="BV113" s="4"/>
      <c r="BW113" s="4"/>
      <c r="BX113" s="4"/>
      <c r="BY113" s="4"/>
      <c r="BZ113" s="4"/>
      <c r="CA113" s="4"/>
      <c r="CB113" s="4"/>
      <c r="CC113" s="66"/>
      <c r="CE113" s="30" t="s">
        <v>263</v>
      </c>
      <c r="CF113" s="30"/>
      <c r="CG113" s="30"/>
      <c r="CH113" s="30"/>
      <c r="CI113" s="30"/>
      <c r="CJ113" s="30"/>
      <c r="CK113" s="4"/>
      <c r="CL113" s="4"/>
      <c r="CM113" s="4"/>
      <c r="CN113" s="4"/>
      <c r="CO113" s="4"/>
      <c r="CP113" s="4"/>
      <c r="CQ113" s="4"/>
      <c r="CR113" s="66"/>
    </row>
    <row r="114" spans="1:96" ht="18.75" customHeight="1" thickBot="1" x14ac:dyDescent="0.3">
      <c r="A114" s="4"/>
      <c r="B114" s="4" t="s">
        <v>264</v>
      </c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30"/>
      <c r="O114" s="30"/>
      <c r="P114" s="30"/>
      <c r="Q114" s="4"/>
      <c r="R114" s="4"/>
      <c r="S114" s="4"/>
      <c r="T114" s="4"/>
      <c r="U114" s="23"/>
      <c r="V114" s="4"/>
      <c r="W114" s="4"/>
      <c r="X114" s="31" t="s">
        <v>77</v>
      </c>
      <c r="Y114" s="31" t="s">
        <v>78</v>
      </c>
      <c r="Z114" s="31" t="s">
        <v>79</v>
      </c>
      <c r="AA114" s="31" t="s">
        <v>80</v>
      </c>
      <c r="AB114" s="31" t="s">
        <v>81</v>
      </c>
      <c r="AC114" s="31" t="s">
        <v>82</v>
      </c>
      <c r="AD114" s="31" t="s">
        <v>83</v>
      </c>
      <c r="AE114" s="31" t="s">
        <v>84</v>
      </c>
      <c r="AF114" s="31" t="s">
        <v>85</v>
      </c>
      <c r="AG114" s="31" t="s">
        <v>86</v>
      </c>
      <c r="AH114" s="31" t="s">
        <v>87</v>
      </c>
      <c r="AI114" s="32" t="s">
        <v>88</v>
      </c>
      <c r="AJ114" s="34">
        <v>2026</v>
      </c>
      <c r="AK114" s="7"/>
      <c r="AL114" s="4"/>
      <c r="AM114" s="31" t="s">
        <v>77</v>
      </c>
      <c r="AN114" s="31" t="s">
        <v>78</v>
      </c>
      <c r="AO114" s="31" t="s">
        <v>79</v>
      </c>
      <c r="AP114" s="31" t="s">
        <v>80</v>
      </c>
      <c r="AQ114" s="31" t="s">
        <v>81</v>
      </c>
      <c r="AR114" s="31" t="s">
        <v>82</v>
      </c>
      <c r="AS114" s="31" t="s">
        <v>83</v>
      </c>
      <c r="AT114" s="31" t="s">
        <v>84</v>
      </c>
      <c r="AU114" s="31" t="s">
        <v>85</v>
      </c>
      <c r="AV114" s="31" t="s">
        <v>86</v>
      </c>
      <c r="AW114" s="31" t="s">
        <v>87</v>
      </c>
      <c r="AX114" s="32" t="s">
        <v>88</v>
      </c>
      <c r="AY114" s="34">
        <v>2027</v>
      </c>
      <c r="AZ114" s="7"/>
      <c r="BA114" s="4"/>
      <c r="BB114" s="31" t="s">
        <v>77</v>
      </c>
      <c r="BC114" s="31" t="s">
        <v>78</v>
      </c>
      <c r="BD114" s="31" t="s">
        <v>79</v>
      </c>
      <c r="BE114" s="31" t="s">
        <v>80</v>
      </c>
      <c r="BF114" s="31" t="s">
        <v>81</v>
      </c>
      <c r="BG114" s="31" t="s">
        <v>82</v>
      </c>
      <c r="BH114" s="31" t="s">
        <v>83</v>
      </c>
      <c r="BI114" s="31" t="s">
        <v>84</v>
      </c>
      <c r="BJ114" s="31" t="s">
        <v>85</v>
      </c>
      <c r="BK114" s="31" t="s">
        <v>86</v>
      </c>
      <c r="BL114" s="31" t="s">
        <v>87</v>
      </c>
      <c r="BM114" s="32" t="s">
        <v>88</v>
      </c>
      <c r="BN114" s="34">
        <v>2028</v>
      </c>
      <c r="BO114" s="7"/>
      <c r="BP114" s="4"/>
      <c r="BQ114" s="31" t="s">
        <v>77</v>
      </c>
      <c r="BR114" s="31" t="s">
        <v>78</v>
      </c>
      <c r="BS114" s="31" t="s">
        <v>79</v>
      </c>
      <c r="BT114" s="31" t="s">
        <v>80</v>
      </c>
      <c r="BU114" s="31" t="s">
        <v>81</v>
      </c>
      <c r="BV114" s="31" t="s">
        <v>82</v>
      </c>
      <c r="BW114" s="31" t="s">
        <v>83</v>
      </c>
      <c r="BX114" s="31" t="s">
        <v>84</v>
      </c>
      <c r="BY114" s="31" t="s">
        <v>85</v>
      </c>
      <c r="BZ114" s="31" t="s">
        <v>86</v>
      </c>
      <c r="CA114" s="31" t="s">
        <v>87</v>
      </c>
      <c r="CB114" s="32" t="s">
        <v>88</v>
      </c>
      <c r="CC114" s="34">
        <v>2029</v>
      </c>
      <c r="CE114" s="4"/>
      <c r="CF114" s="31" t="s">
        <v>77</v>
      </c>
      <c r="CG114" s="31" t="s">
        <v>78</v>
      </c>
      <c r="CH114" s="31" t="s">
        <v>79</v>
      </c>
      <c r="CI114" s="31" t="s">
        <v>80</v>
      </c>
      <c r="CJ114" s="31" t="s">
        <v>81</v>
      </c>
      <c r="CK114" s="31" t="s">
        <v>82</v>
      </c>
      <c r="CL114" s="31" t="s">
        <v>83</v>
      </c>
      <c r="CM114" s="31" t="s">
        <v>84</v>
      </c>
      <c r="CN114" s="31" t="s">
        <v>85</v>
      </c>
      <c r="CO114" s="31" t="s">
        <v>86</v>
      </c>
      <c r="CP114" s="31" t="s">
        <v>87</v>
      </c>
      <c r="CQ114" s="32" t="s">
        <v>88</v>
      </c>
      <c r="CR114" s="34">
        <v>2030</v>
      </c>
    </row>
    <row r="115" spans="1:96" ht="18.75" customHeight="1" x14ac:dyDescent="0.25">
      <c r="A115" s="4"/>
      <c r="B115" s="4" t="s">
        <v>265</v>
      </c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23"/>
      <c r="V115" s="4"/>
      <c r="W115" s="4" t="s">
        <v>266</v>
      </c>
      <c r="X115" s="38">
        <f t="shared" ref="X115:AJ115" si="384">X126-SUM(X116:X118)</f>
        <v>951899.99999999988</v>
      </c>
      <c r="Y115" s="38">
        <f t="shared" si="384"/>
        <v>846691.08155358676</v>
      </c>
      <c r="Z115" s="38">
        <f t="shared" si="384"/>
        <v>741482.16310717375</v>
      </c>
      <c r="AA115" s="38">
        <f t="shared" si="384"/>
        <v>636273.24466076063</v>
      </c>
      <c r="AB115" s="38">
        <f t="shared" si="384"/>
        <v>531064.3262143475</v>
      </c>
      <c r="AC115" s="38">
        <f t="shared" si="384"/>
        <v>425855.40776793438</v>
      </c>
      <c r="AD115" s="38">
        <f t="shared" si="384"/>
        <v>327849.85667769122</v>
      </c>
      <c r="AE115" s="38">
        <f t="shared" si="384"/>
        <v>295338.27768213849</v>
      </c>
      <c r="AF115" s="38">
        <f t="shared" si="384"/>
        <v>269874.5825157488</v>
      </c>
      <c r="AG115" s="38">
        <f t="shared" si="384"/>
        <v>251424.51812444068</v>
      </c>
      <c r="AH115" s="38">
        <f t="shared" si="384"/>
        <v>239981.06880423822</v>
      </c>
      <c r="AI115" s="38">
        <f t="shared" si="384"/>
        <v>235563.38238097541</v>
      </c>
      <c r="AJ115" s="40">
        <f t="shared" si="384"/>
        <v>235563.38238097541</v>
      </c>
      <c r="AK115" s="7"/>
      <c r="AL115" s="4" t="s">
        <v>266</v>
      </c>
      <c r="AM115" s="38">
        <f t="shared" ref="AM115:AY115" si="385">AM126-SUM(AM116:AM118)</f>
        <v>224595.87238752519</v>
      </c>
      <c r="AN115" s="38">
        <f t="shared" si="385"/>
        <v>206206.91091126701</v>
      </c>
      <c r="AO115" s="38">
        <f t="shared" si="385"/>
        <v>195048.96200342046</v>
      </c>
      <c r="AP115" s="38">
        <f t="shared" si="385"/>
        <v>191238.42265388209</v>
      </c>
      <c r="AQ115" s="38">
        <f t="shared" si="385"/>
        <v>194252.95016313993</v>
      </c>
      <c r="AR115" s="38">
        <f t="shared" si="385"/>
        <v>203234.16926479631</v>
      </c>
      <c r="AS115" s="38">
        <f t="shared" si="385"/>
        <v>218326.80550118504</v>
      </c>
      <c r="AT115" s="38">
        <f t="shared" si="385"/>
        <v>239693.51487310391</v>
      </c>
      <c r="AU115" s="38">
        <f t="shared" si="385"/>
        <v>267515.00247092778</v>
      </c>
      <c r="AV115" s="38">
        <f t="shared" si="385"/>
        <v>301990.2215863376</v>
      </c>
      <c r="AW115" s="38">
        <f t="shared" si="385"/>
        <v>343336.65070999827</v>
      </c>
      <c r="AX115" s="38">
        <f t="shared" si="385"/>
        <v>391790.64636066963</v>
      </c>
      <c r="AY115" s="40">
        <f t="shared" si="385"/>
        <v>391790.64636066963</v>
      </c>
      <c r="AZ115" s="7"/>
      <c r="BA115" s="4" t="s">
        <v>266</v>
      </c>
      <c r="BB115" s="38">
        <f t="shared" ref="BB115:BN115" si="386">BB126-SUM(BB116:BB118)</f>
        <v>439400.23309268482</v>
      </c>
      <c r="BC115" s="38">
        <f t="shared" si="386"/>
        <v>481266.62314382085</v>
      </c>
      <c r="BD115" s="38">
        <f t="shared" si="386"/>
        <v>531067.55388686899</v>
      </c>
      <c r="BE115" s="38">
        <f t="shared" si="386"/>
        <v>589119.89424211357</v>
      </c>
      <c r="BF115" s="38">
        <f t="shared" si="386"/>
        <v>655762.25435107504</v>
      </c>
      <c r="BG115" s="38">
        <f t="shared" si="386"/>
        <v>731355.7763474579</v>
      </c>
      <c r="BH115" s="38">
        <f t="shared" si="386"/>
        <v>816284.99910357653</v>
      </c>
      <c r="BI115" s="38">
        <f t="shared" si="386"/>
        <v>910958.7982183923</v>
      </c>
      <c r="BJ115" s="38">
        <f t="shared" si="386"/>
        <v>1015811.4028549993</v>
      </c>
      <c r="BK115" s="38">
        <f t="shared" si="386"/>
        <v>1131303.4913699408</v>
      </c>
      <c r="BL115" s="38">
        <f t="shared" si="386"/>
        <v>1257923.3680063449</v>
      </c>
      <c r="BM115" s="38">
        <f t="shared" si="386"/>
        <v>1396188.2232496056</v>
      </c>
      <c r="BN115" s="40">
        <f t="shared" si="386"/>
        <v>1396188.2232496056</v>
      </c>
      <c r="BO115" s="7"/>
      <c r="BP115" s="4" t="s">
        <v>266</v>
      </c>
      <c r="BQ115" s="38">
        <f t="shared" ref="BQ115:CC115" si="387">BQ126-SUM(BQ116:BQ118)</f>
        <v>1527388.9132124973</v>
      </c>
      <c r="BR115" s="38">
        <f t="shared" si="387"/>
        <v>1672916.7819278608</v>
      </c>
      <c r="BS115" s="38">
        <f t="shared" si="387"/>
        <v>1831828.4403622888</v>
      </c>
      <c r="BT115" s="38">
        <f t="shared" si="387"/>
        <v>2004771.0100242526</v>
      </c>
      <c r="BU115" s="38">
        <f t="shared" si="387"/>
        <v>2192428.1692526285</v>
      </c>
      <c r="BV115" s="38">
        <f t="shared" si="387"/>
        <v>2395521.9885375379</v>
      </c>
      <c r="BW115" s="38">
        <f t="shared" si="387"/>
        <v>2614814.8769965731</v>
      </c>
      <c r="BX115" s="38">
        <f t="shared" si="387"/>
        <v>2851111.645336031</v>
      </c>
      <c r="BY115" s="38">
        <f t="shared" si="387"/>
        <v>3105261.6910077278</v>
      </c>
      <c r="BZ115" s="38">
        <f t="shared" si="387"/>
        <v>3378161.3116669869</v>
      </c>
      <c r="CA115" s="38">
        <f t="shared" si="387"/>
        <v>3670756.1534480299</v>
      </c>
      <c r="CB115" s="38">
        <f t="shared" si="387"/>
        <v>3984043.8010008419</v>
      </c>
      <c r="CC115" s="40">
        <f t="shared" si="387"/>
        <v>3984043.8010008419</v>
      </c>
      <c r="CE115" s="4" t="s">
        <v>266</v>
      </c>
      <c r="CF115" s="38">
        <f t="shared" ref="CF115:CR115" si="388">CF126-SUM(CF116:CF118)</f>
        <v>4285658.730269785</v>
      </c>
      <c r="CG115" s="38">
        <f t="shared" si="388"/>
        <v>4652940.4076079838</v>
      </c>
      <c r="CH115" s="38">
        <f t="shared" si="388"/>
        <v>5044247.4610503418</v>
      </c>
      <c r="CI115" s="38">
        <f t="shared" si="388"/>
        <v>5460814.2335489905</v>
      </c>
      <c r="CJ115" s="38">
        <f t="shared" si="388"/>
        <v>5903942.3586784685</v>
      </c>
      <c r="CK115" s="38">
        <f t="shared" si="388"/>
        <v>6375004.373605527</v>
      </c>
      <c r="CL115" s="38">
        <f t="shared" si="388"/>
        <v>6875447.5361999925</v>
      </c>
      <c r="CM115" s="38">
        <f t="shared" si="388"/>
        <v>7406797.8574739248</v>
      </c>
      <c r="CN115" s="38">
        <f t="shared" si="388"/>
        <v>7970664.3611965906</v>
      </c>
      <c r="CO115" s="38">
        <f t="shared" si="388"/>
        <v>8568743.5832287334</v>
      </c>
      <c r="CP115" s="38">
        <f t="shared" si="388"/>
        <v>9202824.323853435</v>
      </c>
      <c r="CQ115" s="38">
        <f t="shared" si="388"/>
        <v>9874792.6671549603</v>
      </c>
      <c r="CR115" s="40">
        <f t="shared" si="388"/>
        <v>9874792.6671549603</v>
      </c>
    </row>
    <row r="116" spans="1:96" ht="18.75" customHeight="1" x14ac:dyDescent="0.25">
      <c r="A116" s="4"/>
      <c r="B116" s="4" t="s">
        <v>267</v>
      </c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30"/>
      <c r="R116" s="30"/>
      <c r="S116" s="30"/>
      <c r="T116" s="4"/>
      <c r="U116" s="23"/>
      <c r="V116" s="4"/>
      <c r="W116" s="4" t="s">
        <v>249</v>
      </c>
      <c r="X116" s="70">
        <v>0</v>
      </c>
      <c r="Y116" s="70">
        <v>0</v>
      </c>
      <c r="Z116" s="70">
        <v>0</v>
      </c>
      <c r="AA116" s="70">
        <v>0</v>
      </c>
      <c r="AB116" s="70">
        <v>0</v>
      </c>
      <c r="AC116" s="70">
        <v>0</v>
      </c>
      <c r="AD116" s="70">
        <v>0</v>
      </c>
      <c r="AE116" s="70">
        <v>0</v>
      </c>
      <c r="AF116" s="70">
        <v>0</v>
      </c>
      <c r="AG116" s="70">
        <v>0</v>
      </c>
      <c r="AH116" s="70">
        <v>0</v>
      </c>
      <c r="AI116" s="70">
        <v>0</v>
      </c>
      <c r="AJ116" s="35">
        <v>0</v>
      </c>
      <c r="AK116" s="7"/>
      <c r="AL116" s="4" t="s">
        <v>249</v>
      </c>
      <c r="AM116" s="70">
        <v>0</v>
      </c>
      <c r="AN116" s="70">
        <v>0</v>
      </c>
      <c r="AO116" s="70">
        <v>0</v>
      </c>
      <c r="AP116" s="70">
        <v>0</v>
      </c>
      <c r="AQ116" s="70">
        <v>0</v>
      </c>
      <c r="AR116" s="70">
        <v>0</v>
      </c>
      <c r="AS116" s="70">
        <v>0</v>
      </c>
      <c r="AT116" s="70">
        <v>0</v>
      </c>
      <c r="AU116" s="70">
        <v>0</v>
      </c>
      <c r="AV116" s="70">
        <v>0</v>
      </c>
      <c r="AW116" s="70">
        <v>0</v>
      </c>
      <c r="AX116" s="70">
        <v>0</v>
      </c>
      <c r="AY116" s="35">
        <v>0</v>
      </c>
      <c r="AZ116" s="7"/>
      <c r="BA116" s="4" t="s">
        <v>249</v>
      </c>
      <c r="BB116" s="70">
        <v>0</v>
      </c>
      <c r="BC116" s="70">
        <v>0</v>
      </c>
      <c r="BD116" s="70">
        <v>0</v>
      </c>
      <c r="BE116" s="70">
        <v>0</v>
      </c>
      <c r="BF116" s="70">
        <v>0</v>
      </c>
      <c r="BG116" s="70">
        <v>0</v>
      </c>
      <c r="BH116" s="70">
        <v>0</v>
      </c>
      <c r="BI116" s="70">
        <v>0</v>
      </c>
      <c r="BJ116" s="70">
        <v>0</v>
      </c>
      <c r="BK116" s="70">
        <v>0</v>
      </c>
      <c r="BL116" s="70">
        <v>0</v>
      </c>
      <c r="BM116" s="70">
        <v>0</v>
      </c>
      <c r="BN116" s="35">
        <v>0</v>
      </c>
      <c r="BO116" s="7"/>
      <c r="BP116" s="4" t="s">
        <v>249</v>
      </c>
      <c r="BQ116" s="70">
        <v>0</v>
      </c>
      <c r="BR116" s="70">
        <v>0</v>
      </c>
      <c r="BS116" s="70">
        <v>0</v>
      </c>
      <c r="BT116" s="70">
        <v>0</v>
      </c>
      <c r="BU116" s="70">
        <v>0</v>
      </c>
      <c r="BV116" s="70">
        <v>0</v>
      </c>
      <c r="BW116" s="70">
        <v>0</v>
      </c>
      <c r="BX116" s="70">
        <v>0</v>
      </c>
      <c r="BY116" s="70">
        <v>0</v>
      </c>
      <c r="BZ116" s="70">
        <v>0</v>
      </c>
      <c r="CA116" s="70">
        <v>0</v>
      </c>
      <c r="CB116" s="70">
        <v>0</v>
      </c>
      <c r="CC116" s="35">
        <v>0</v>
      </c>
      <c r="CE116" s="4" t="s">
        <v>249</v>
      </c>
      <c r="CF116" s="70">
        <v>0</v>
      </c>
      <c r="CG116" s="70">
        <v>0</v>
      </c>
      <c r="CH116" s="70">
        <v>0</v>
      </c>
      <c r="CI116" s="70">
        <v>0</v>
      </c>
      <c r="CJ116" s="70">
        <v>0</v>
      </c>
      <c r="CK116" s="70">
        <v>0</v>
      </c>
      <c r="CL116" s="70">
        <v>0</v>
      </c>
      <c r="CM116" s="70">
        <v>0</v>
      </c>
      <c r="CN116" s="70">
        <v>0</v>
      </c>
      <c r="CO116" s="70">
        <v>0</v>
      </c>
      <c r="CP116" s="70">
        <v>0</v>
      </c>
      <c r="CQ116" s="70">
        <v>0</v>
      </c>
      <c r="CR116" s="35">
        <v>0</v>
      </c>
    </row>
    <row r="117" spans="1:96" ht="18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23"/>
      <c r="V117" s="4"/>
      <c r="W117" s="4" t="s">
        <v>251</v>
      </c>
      <c r="X117" s="70">
        <v>0</v>
      </c>
      <c r="Y117" s="70">
        <v>0</v>
      </c>
      <c r="Z117" s="70">
        <v>0</v>
      </c>
      <c r="AA117" s="70">
        <v>0</v>
      </c>
      <c r="AB117" s="70">
        <v>0</v>
      </c>
      <c r="AC117" s="70">
        <v>0</v>
      </c>
      <c r="AD117" s="70">
        <v>0</v>
      </c>
      <c r="AE117" s="70">
        <v>0</v>
      </c>
      <c r="AF117" s="70">
        <v>0</v>
      </c>
      <c r="AG117" s="70">
        <v>0</v>
      </c>
      <c r="AH117" s="70">
        <v>0</v>
      </c>
      <c r="AI117" s="70">
        <v>0</v>
      </c>
      <c r="AJ117" s="143"/>
      <c r="AK117" s="7"/>
      <c r="AL117" s="4" t="s">
        <v>251</v>
      </c>
      <c r="AM117" s="70">
        <v>0</v>
      </c>
      <c r="AN117" s="70">
        <v>0</v>
      </c>
      <c r="AO117" s="70">
        <v>0</v>
      </c>
      <c r="AP117" s="70">
        <v>0</v>
      </c>
      <c r="AQ117" s="70">
        <v>0</v>
      </c>
      <c r="AR117" s="70">
        <v>0</v>
      </c>
      <c r="AS117" s="70">
        <v>0</v>
      </c>
      <c r="AT117" s="70">
        <v>0</v>
      </c>
      <c r="AU117" s="70">
        <v>0</v>
      </c>
      <c r="AV117" s="70">
        <v>0</v>
      </c>
      <c r="AW117" s="70">
        <v>0</v>
      </c>
      <c r="AX117" s="70">
        <v>0</v>
      </c>
      <c r="AY117" s="143"/>
      <c r="AZ117" s="7"/>
      <c r="BA117" s="4" t="s">
        <v>251</v>
      </c>
      <c r="BB117" s="70">
        <v>0</v>
      </c>
      <c r="BC117" s="70">
        <v>0</v>
      </c>
      <c r="BD117" s="70">
        <v>0</v>
      </c>
      <c r="BE117" s="70">
        <v>0</v>
      </c>
      <c r="BF117" s="70">
        <v>0</v>
      </c>
      <c r="BG117" s="70">
        <v>0</v>
      </c>
      <c r="BH117" s="70">
        <v>0</v>
      </c>
      <c r="BI117" s="70">
        <v>0</v>
      </c>
      <c r="BJ117" s="70">
        <v>0</v>
      </c>
      <c r="BK117" s="70">
        <v>0</v>
      </c>
      <c r="BL117" s="70">
        <v>0</v>
      </c>
      <c r="BM117" s="70">
        <v>0</v>
      </c>
      <c r="BN117" s="143"/>
      <c r="BO117" s="7"/>
      <c r="BP117" s="4" t="s">
        <v>251</v>
      </c>
      <c r="BQ117" s="70">
        <v>0</v>
      </c>
      <c r="BR117" s="70">
        <v>0</v>
      </c>
      <c r="BS117" s="70">
        <v>0</v>
      </c>
      <c r="BT117" s="70">
        <v>0</v>
      </c>
      <c r="BU117" s="70">
        <v>0</v>
      </c>
      <c r="BV117" s="70">
        <v>0</v>
      </c>
      <c r="BW117" s="70">
        <v>0</v>
      </c>
      <c r="BX117" s="70">
        <v>0</v>
      </c>
      <c r="BY117" s="70">
        <v>0</v>
      </c>
      <c r="BZ117" s="70">
        <v>0</v>
      </c>
      <c r="CA117" s="70">
        <v>0</v>
      </c>
      <c r="CB117" s="70">
        <v>0</v>
      </c>
      <c r="CC117" s="143"/>
      <c r="CE117" s="4" t="s">
        <v>251</v>
      </c>
      <c r="CF117" s="70">
        <v>0</v>
      </c>
      <c r="CG117" s="70">
        <v>0</v>
      </c>
      <c r="CH117" s="70">
        <v>0</v>
      </c>
      <c r="CI117" s="70">
        <v>0</v>
      </c>
      <c r="CJ117" s="70">
        <v>0</v>
      </c>
      <c r="CK117" s="70">
        <v>0</v>
      </c>
      <c r="CL117" s="70">
        <v>0</v>
      </c>
      <c r="CM117" s="70">
        <v>0</v>
      </c>
      <c r="CN117" s="70">
        <v>0</v>
      </c>
      <c r="CO117" s="70">
        <v>0</v>
      </c>
      <c r="CP117" s="70">
        <v>0</v>
      </c>
      <c r="CQ117" s="70">
        <v>0</v>
      </c>
      <c r="CR117" s="143"/>
    </row>
    <row r="118" spans="1:96" ht="18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23"/>
      <c r="V118" s="4"/>
      <c r="W118" s="4" t="s">
        <v>118</v>
      </c>
      <c r="X118" s="70">
        <f t="shared" ref="X118:AI118" si="389">X26</f>
        <v>29500</v>
      </c>
      <c r="Y118" s="70">
        <f t="shared" si="389"/>
        <v>29000</v>
      </c>
      <c r="Z118" s="70">
        <f t="shared" si="389"/>
        <v>28500</v>
      </c>
      <c r="AA118" s="70">
        <f t="shared" si="389"/>
        <v>28000</v>
      </c>
      <c r="AB118" s="70">
        <f t="shared" si="389"/>
        <v>27500</v>
      </c>
      <c r="AC118" s="70">
        <f t="shared" si="389"/>
        <v>27000</v>
      </c>
      <c r="AD118" s="70">
        <f t="shared" si="389"/>
        <v>26500</v>
      </c>
      <c r="AE118" s="70">
        <f t="shared" si="389"/>
        <v>26000</v>
      </c>
      <c r="AF118" s="70">
        <f t="shared" si="389"/>
        <v>25500</v>
      </c>
      <c r="AG118" s="70">
        <f t="shared" si="389"/>
        <v>25000</v>
      </c>
      <c r="AH118" s="70">
        <f t="shared" si="389"/>
        <v>24500</v>
      </c>
      <c r="AI118" s="70">
        <f t="shared" si="389"/>
        <v>24000</v>
      </c>
      <c r="AJ118" s="144">
        <f>AI118</f>
        <v>24000</v>
      </c>
      <c r="AK118" s="7"/>
      <c r="AL118" s="4" t="s">
        <v>118</v>
      </c>
      <c r="AM118" s="70">
        <f t="shared" ref="AM118:AX118" si="390">AM26</f>
        <v>33333.333333333336</v>
      </c>
      <c r="AN118" s="70">
        <f t="shared" si="390"/>
        <v>32666.666666666664</v>
      </c>
      <c r="AO118" s="70">
        <f t="shared" si="390"/>
        <v>32000</v>
      </c>
      <c r="AP118" s="70">
        <f t="shared" si="390"/>
        <v>31333.333333333332</v>
      </c>
      <c r="AQ118" s="70">
        <f t="shared" si="390"/>
        <v>30666.666666666664</v>
      </c>
      <c r="AR118" s="70">
        <f t="shared" si="390"/>
        <v>30000</v>
      </c>
      <c r="AS118" s="70">
        <f t="shared" si="390"/>
        <v>29333.333333333336</v>
      </c>
      <c r="AT118" s="70">
        <f t="shared" si="390"/>
        <v>28666.666666666668</v>
      </c>
      <c r="AU118" s="70">
        <f t="shared" si="390"/>
        <v>28000</v>
      </c>
      <c r="AV118" s="70">
        <f t="shared" si="390"/>
        <v>27333.333333333336</v>
      </c>
      <c r="AW118" s="70">
        <f t="shared" si="390"/>
        <v>26666.666666666672</v>
      </c>
      <c r="AX118" s="70">
        <f t="shared" si="390"/>
        <v>26000.000000000004</v>
      </c>
      <c r="AY118" s="144">
        <f>AX118</f>
        <v>26000.000000000004</v>
      </c>
      <c r="AZ118" s="7"/>
      <c r="BA118" s="4" t="s">
        <v>118</v>
      </c>
      <c r="BB118" s="70">
        <f t="shared" ref="BB118:BM118" si="391">BB26</f>
        <v>35166.666666666672</v>
      </c>
      <c r="BC118" s="70">
        <f t="shared" si="391"/>
        <v>34333.333333333336</v>
      </c>
      <c r="BD118" s="70">
        <f t="shared" si="391"/>
        <v>33500</v>
      </c>
      <c r="BE118" s="70">
        <f t="shared" si="391"/>
        <v>32666.666666666672</v>
      </c>
      <c r="BF118" s="70">
        <f t="shared" si="391"/>
        <v>31833.333333333339</v>
      </c>
      <c r="BG118" s="70">
        <f t="shared" si="391"/>
        <v>31000.000000000007</v>
      </c>
      <c r="BH118" s="70">
        <f t="shared" si="391"/>
        <v>30166.666666666675</v>
      </c>
      <c r="BI118" s="70">
        <f t="shared" si="391"/>
        <v>29333.333333333343</v>
      </c>
      <c r="BJ118" s="70">
        <f t="shared" si="391"/>
        <v>28500.000000000011</v>
      </c>
      <c r="BK118" s="70">
        <f t="shared" si="391"/>
        <v>27666.666666666679</v>
      </c>
      <c r="BL118" s="70">
        <f t="shared" si="391"/>
        <v>26833.333333333347</v>
      </c>
      <c r="BM118" s="70">
        <f t="shared" si="391"/>
        <v>26000.000000000015</v>
      </c>
      <c r="BN118" s="144">
        <f>BM118</f>
        <v>26000.000000000015</v>
      </c>
      <c r="BO118" s="7"/>
      <c r="BP118" s="4" t="s">
        <v>118</v>
      </c>
      <c r="BQ118" s="70">
        <f t="shared" ref="BQ118:CB118" si="392">BQ26</f>
        <v>35000.000000000015</v>
      </c>
      <c r="BR118" s="70">
        <f t="shared" si="392"/>
        <v>34000.000000000015</v>
      </c>
      <c r="BS118" s="70">
        <f t="shared" si="392"/>
        <v>33000.000000000015</v>
      </c>
      <c r="BT118" s="70">
        <f t="shared" si="392"/>
        <v>32000.000000000015</v>
      </c>
      <c r="BU118" s="70">
        <f t="shared" si="392"/>
        <v>31000.000000000015</v>
      </c>
      <c r="BV118" s="70">
        <f t="shared" si="392"/>
        <v>30000.000000000015</v>
      </c>
      <c r="BW118" s="70">
        <f t="shared" si="392"/>
        <v>29000.000000000015</v>
      </c>
      <c r="BX118" s="70">
        <f t="shared" si="392"/>
        <v>28000.000000000015</v>
      </c>
      <c r="BY118" s="70">
        <f t="shared" si="392"/>
        <v>27000.000000000015</v>
      </c>
      <c r="BZ118" s="70">
        <f t="shared" si="392"/>
        <v>26000.000000000015</v>
      </c>
      <c r="CA118" s="70">
        <f t="shared" si="392"/>
        <v>25000.000000000015</v>
      </c>
      <c r="CB118" s="70">
        <f t="shared" si="392"/>
        <v>24000.000000000015</v>
      </c>
      <c r="CC118" s="144">
        <f>CB118</f>
        <v>24000.000000000015</v>
      </c>
      <c r="CE118" s="4" t="s">
        <v>118</v>
      </c>
      <c r="CF118" s="70">
        <f t="shared" ref="CF118:CQ118" si="393">CF26</f>
        <v>37750.000000000015</v>
      </c>
      <c r="CG118" s="70">
        <f t="shared" si="393"/>
        <v>36500.000000000015</v>
      </c>
      <c r="CH118" s="70">
        <f t="shared" si="393"/>
        <v>35250.000000000015</v>
      </c>
      <c r="CI118" s="70">
        <f t="shared" si="393"/>
        <v>34000.000000000015</v>
      </c>
      <c r="CJ118" s="70">
        <f t="shared" si="393"/>
        <v>32750.000000000015</v>
      </c>
      <c r="CK118" s="70">
        <f t="shared" si="393"/>
        <v>31500.000000000015</v>
      </c>
      <c r="CL118" s="70">
        <f t="shared" si="393"/>
        <v>30250.000000000015</v>
      </c>
      <c r="CM118" s="70">
        <f t="shared" si="393"/>
        <v>29000.000000000015</v>
      </c>
      <c r="CN118" s="70">
        <f t="shared" si="393"/>
        <v>27750.000000000015</v>
      </c>
      <c r="CO118" s="70">
        <f t="shared" si="393"/>
        <v>26500.000000000015</v>
      </c>
      <c r="CP118" s="70">
        <f t="shared" si="393"/>
        <v>25250.000000000015</v>
      </c>
      <c r="CQ118" s="70">
        <f t="shared" si="393"/>
        <v>24000.000000000015</v>
      </c>
      <c r="CR118" s="144">
        <f>CQ118</f>
        <v>24000.000000000015</v>
      </c>
    </row>
    <row r="119" spans="1:96" ht="18.75" customHeight="1" thickBot="1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23"/>
      <c r="V119" s="4"/>
      <c r="W119" s="4" t="s">
        <v>268</v>
      </c>
      <c r="X119" s="85">
        <f t="shared" ref="X119:AJ119" si="394">SUM(X115:X118)</f>
        <v>981399.99999999988</v>
      </c>
      <c r="Y119" s="85">
        <f t="shared" si="394"/>
        <v>875691.08155358676</v>
      </c>
      <c r="Z119" s="85">
        <f t="shared" si="394"/>
        <v>769982.16310717375</v>
      </c>
      <c r="AA119" s="85">
        <f t="shared" si="394"/>
        <v>664273.24466076063</v>
      </c>
      <c r="AB119" s="85">
        <f t="shared" si="394"/>
        <v>558564.3262143475</v>
      </c>
      <c r="AC119" s="85">
        <f t="shared" si="394"/>
        <v>452855.40776793438</v>
      </c>
      <c r="AD119" s="85">
        <f t="shared" si="394"/>
        <v>354349.85667769122</v>
      </c>
      <c r="AE119" s="85">
        <f t="shared" si="394"/>
        <v>321338.27768213849</v>
      </c>
      <c r="AF119" s="85">
        <f t="shared" si="394"/>
        <v>295374.5825157488</v>
      </c>
      <c r="AG119" s="85">
        <f t="shared" si="394"/>
        <v>276424.51812444068</v>
      </c>
      <c r="AH119" s="85">
        <f t="shared" si="394"/>
        <v>264481.06880423822</v>
      </c>
      <c r="AI119" s="85">
        <f t="shared" si="394"/>
        <v>259563.38238097541</v>
      </c>
      <c r="AJ119" s="145">
        <f t="shared" si="394"/>
        <v>259563.38238097541</v>
      </c>
      <c r="AK119" s="7"/>
      <c r="AL119" s="4" t="s">
        <v>268</v>
      </c>
      <c r="AM119" s="85">
        <f t="shared" ref="AM119:AY119" si="395">SUM(AM115:AM118)</f>
        <v>257929.20572085853</v>
      </c>
      <c r="AN119" s="85">
        <f t="shared" si="395"/>
        <v>238873.57757793367</v>
      </c>
      <c r="AO119" s="85">
        <f t="shared" si="395"/>
        <v>227048.96200342046</v>
      </c>
      <c r="AP119" s="85">
        <f t="shared" si="395"/>
        <v>222571.75598721544</v>
      </c>
      <c r="AQ119" s="85">
        <f t="shared" si="395"/>
        <v>224919.61682980659</v>
      </c>
      <c r="AR119" s="85">
        <f t="shared" si="395"/>
        <v>233234.16926479631</v>
      </c>
      <c r="AS119" s="85">
        <f t="shared" si="395"/>
        <v>247660.13883451838</v>
      </c>
      <c r="AT119" s="85">
        <f t="shared" si="395"/>
        <v>268360.18153977056</v>
      </c>
      <c r="AU119" s="85">
        <f t="shared" si="395"/>
        <v>295515.00247092778</v>
      </c>
      <c r="AV119" s="85">
        <f t="shared" si="395"/>
        <v>329323.55491967092</v>
      </c>
      <c r="AW119" s="85">
        <f t="shared" si="395"/>
        <v>370003.31737666496</v>
      </c>
      <c r="AX119" s="85">
        <f t="shared" si="395"/>
        <v>417790.64636066963</v>
      </c>
      <c r="AY119" s="145">
        <f t="shared" si="395"/>
        <v>417790.64636066963</v>
      </c>
      <c r="AZ119" s="7"/>
      <c r="BA119" s="4" t="s">
        <v>268</v>
      </c>
      <c r="BB119" s="85">
        <f t="shared" ref="BB119:BN119" si="396">SUM(BB115:BB118)</f>
        <v>474566.89975935151</v>
      </c>
      <c r="BC119" s="85">
        <f t="shared" si="396"/>
        <v>515599.95647715416</v>
      </c>
      <c r="BD119" s="85">
        <f t="shared" si="396"/>
        <v>564567.55388686899</v>
      </c>
      <c r="BE119" s="85">
        <f t="shared" si="396"/>
        <v>621786.5609087802</v>
      </c>
      <c r="BF119" s="85">
        <f t="shared" si="396"/>
        <v>687595.58768440841</v>
      </c>
      <c r="BG119" s="85">
        <f t="shared" si="396"/>
        <v>762355.7763474579</v>
      </c>
      <c r="BH119" s="85">
        <f t="shared" si="396"/>
        <v>846451.66577024315</v>
      </c>
      <c r="BI119" s="85">
        <f t="shared" si="396"/>
        <v>940292.13155172567</v>
      </c>
      <c r="BJ119" s="85">
        <f t="shared" si="396"/>
        <v>1044311.4028549993</v>
      </c>
      <c r="BK119" s="85">
        <f t="shared" si="396"/>
        <v>1158970.1580366076</v>
      </c>
      <c r="BL119" s="85">
        <f t="shared" si="396"/>
        <v>1284756.7013396781</v>
      </c>
      <c r="BM119" s="85">
        <f t="shared" si="396"/>
        <v>1422188.2232496056</v>
      </c>
      <c r="BN119" s="145">
        <f t="shared" si="396"/>
        <v>1422188.2232496056</v>
      </c>
      <c r="BO119" s="7"/>
      <c r="BP119" s="4" t="s">
        <v>268</v>
      </c>
      <c r="BQ119" s="85">
        <f t="shared" ref="BQ119:CC119" si="397">SUM(BQ115:BQ118)</f>
        <v>1562388.9132124973</v>
      </c>
      <c r="BR119" s="85">
        <f t="shared" si="397"/>
        <v>1706916.7819278608</v>
      </c>
      <c r="BS119" s="85">
        <f t="shared" si="397"/>
        <v>1864828.4403622888</v>
      </c>
      <c r="BT119" s="85">
        <f t="shared" si="397"/>
        <v>2036771.0100242526</v>
      </c>
      <c r="BU119" s="85">
        <f t="shared" si="397"/>
        <v>2223428.1692526285</v>
      </c>
      <c r="BV119" s="85">
        <f t="shared" si="397"/>
        <v>2425521.9885375379</v>
      </c>
      <c r="BW119" s="85">
        <f t="shared" si="397"/>
        <v>2643814.8769965731</v>
      </c>
      <c r="BX119" s="85">
        <f t="shared" si="397"/>
        <v>2879111.645336031</v>
      </c>
      <c r="BY119" s="85">
        <f t="shared" si="397"/>
        <v>3132261.6910077278</v>
      </c>
      <c r="BZ119" s="85">
        <f t="shared" si="397"/>
        <v>3404161.3116669869</v>
      </c>
      <c r="CA119" s="85">
        <f t="shared" si="397"/>
        <v>3695756.1534480299</v>
      </c>
      <c r="CB119" s="85">
        <f t="shared" si="397"/>
        <v>4008043.8010008419</v>
      </c>
      <c r="CC119" s="145">
        <f t="shared" si="397"/>
        <v>4008043.8010008419</v>
      </c>
      <c r="CE119" s="4" t="s">
        <v>268</v>
      </c>
      <c r="CF119" s="85">
        <f t="shared" ref="CF119:CR119" si="398">SUM(CF115:CF118)</f>
        <v>4323408.730269785</v>
      </c>
      <c r="CG119" s="85">
        <f t="shared" si="398"/>
        <v>4689440.4076079838</v>
      </c>
      <c r="CH119" s="85">
        <f t="shared" si="398"/>
        <v>5079497.4610503418</v>
      </c>
      <c r="CI119" s="85">
        <f t="shared" si="398"/>
        <v>5494814.2335489905</v>
      </c>
      <c r="CJ119" s="85">
        <f t="shared" si="398"/>
        <v>5936692.3586784685</v>
      </c>
      <c r="CK119" s="85">
        <f t="shared" si="398"/>
        <v>6406504.373605527</v>
      </c>
      <c r="CL119" s="85">
        <f t="shared" si="398"/>
        <v>6905697.5361999925</v>
      </c>
      <c r="CM119" s="85">
        <f t="shared" si="398"/>
        <v>7435797.8574739248</v>
      </c>
      <c r="CN119" s="85">
        <f t="shared" si="398"/>
        <v>7998414.3611965906</v>
      </c>
      <c r="CO119" s="85">
        <f t="shared" si="398"/>
        <v>8595243.5832287334</v>
      </c>
      <c r="CP119" s="85">
        <f t="shared" si="398"/>
        <v>9228074.323853435</v>
      </c>
      <c r="CQ119" s="85">
        <f t="shared" si="398"/>
        <v>9898792.6671549603</v>
      </c>
      <c r="CR119" s="145">
        <f t="shared" si="398"/>
        <v>9898792.6671549603</v>
      </c>
    </row>
    <row r="120" spans="1:96" ht="18.75" customHeight="1" thickTop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23"/>
      <c r="V120" s="4"/>
      <c r="W120" s="4"/>
      <c r="X120" s="4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35"/>
      <c r="AK120" s="7"/>
      <c r="AL120" s="4"/>
      <c r="AM120" s="4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35"/>
      <c r="AZ120" s="7"/>
      <c r="BA120" s="4"/>
      <c r="BB120" s="4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35"/>
      <c r="BO120" s="7"/>
      <c r="BP120" s="4"/>
      <c r="BQ120" s="4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35"/>
      <c r="CE120" s="4"/>
      <c r="CF120" s="4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35"/>
    </row>
    <row r="121" spans="1:96" ht="18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23"/>
      <c r="V121" s="4"/>
      <c r="W121" s="4" t="s">
        <v>269</v>
      </c>
      <c r="X121" s="38">
        <v>0</v>
      </c>
      <c r="Y121" s="38">
        <v>0</v>
      </c>
      <c r="Z121" s="38">
        <v>0</v>
      </c>
      <c r="AA121" s="38">
        <v>0</v>
      </c>
      <c r="AB121" s="38">
        <v>0</v>
      </c>
      <c r="AC121" s="38">
        <v>0</v>
      </c>
      <c r="AD121" s="38">
        <v>0</v>
      </c>
      <c r="AE121" s="38">
        <v>0</v>
      </c>
      <c r="AF121" s="38">
        <v>0</v>
      </c>
      <c r="AG121" s="38">
        <v>0</v>
      </c>
      <c r="AH121" s="38">
        <v>0</v>
      </c>
      <c r="AI121" s="38">
        <v>0</v>
      </c>
      <c r="AJ121" s="35">
        <f>AI121</f>
        <v>0</v>
      </c>
      <c r="AK121" s="7"/>
      <c r="AL121" s="4" t="s">
        <v>269</v>
      </c>
      <c r="AM121" s="38">
        <v>0</v>
      </c>
      <c r="AN121" s="38">
        <v>0</v>
      </c>
      <c r="AO121" s="38">
        <v>0</v>
      </c>
      <c r="AP121" s="38">
        <v>0</v>
      </c>
      <c r="AQ121" s="38">
        <v>0</v>
      </c>
      <c r="AR121" s="38">
        <v>0</v>
      </c>
      <c r="AS121" s="38">
        <v>0</v>
      </c>
      <c r="AT121" s="38">
        <v>0</v>
      </c>
      <c r="AU121" s="38">
        <v>0</v>
      </c>
      <c r="AV121" s="38">
        <v>0</v>
      </c>
      <c r="AW121" s="38">
        <v>0</v>
      </c>
      <c r="AX121" s="38">
        <v>0</v>
      </c>
      <c r="AY121" s="35">
        <f>AX121</f>
        <v>0</v>
      </c>
      <c r="AZ121" s="7"/>
      <c r="BA121" s="4" t="s">
        <v>269</v>
      </c>
      <c r="BB121" s="38">
        <v>0</v>
      </c>
      <c r="BC121" s="38">
        <v>0</v>
      </c>
      <c r="BD121" s="38">
        <v>0</v>
      </c>
      <c r="BE121" s="38">
        <v>0</v>
      </c>
      <c r="BF121" s="38">
        <v>0</v>
      </c>
      <c r="BG121" s="38">
        <v>0</v>
      </c>
      <c r="BH121" s="38">
        <v>0</v>
      </c>
      <c r="BI121" s="38">
        <v>0</v>
      </c>
      <c r="BJ121" s="38">
        <v>0</v>
      </c>
      <c r="BK121" s="38">
        <v>0</v>
      </c>
      <c r="BL121" s="38">
        <v>0</v>
      </c>
      <c r="BM121" s="38">
        <v>0</v>
      </c>
      <c r="BN121" s="35">
        <f>BM121</f>
        <v>0</v>
      </c>
      <c r="BO121" s="7"/>
      <c r="BP121" s="4" t="s">
        <v>269</v>
      </c>
      <c r="BQ121" s="38">
        <v>0</v>
      </c>
      <c r="BR121" s="38">
        <v>0</v>
      </c>
      <c r="BS121" s="38">
        <v>0</v>
      </c>
      <c r="BT121" s="38">
        <v>0</v>
      </c>
      <c r="BU121" s="38">
        <v>0</v>
      </c>
      <c r="BV121" s="38">
        <v>0</v>
      </c>
      <c r="BW121" s="38">
        <v>0</v>
      </c>
      <c r="BX121" s="38">
        <v>0</v>
      </c>
      <c r="BY121" s="38">
        <v>0</v>
      </c>
      <c r="BZ121" s="38">
        <v>0</v>
      </c>
      <c r="CA121" s="38">
        <v>0</v>
      </c>
      <c r="CB121" s="38">
        <v>0</v>
      </c>
      <c r="CC121" s="35">
        <f>CB121</f>
        <v>0</v>
      </c>
      <c r="CE121" s="4" t="s">
        <v>269</v>
      </c>
      <c r="CF121" s="38">
        <v>0</v>
      </c>
      <c r="CG121" s="38">
        <v>0</v>
      </c>
      <c r="CH121" s="38">
        <v>0</v>
      </c>
      <c r="CI121" s="38">
        <v>0</v>
      </c>
      <c r="CJ121" s="38">
        <v>0</v>
      </c>
      <c r="CK121" s="38">
        <v>0</v>
      </c>
      <c r="CL121" s="38">
        <v>0</v>
      </c>
      <c r="CM121" s="38">
        <v>0</v>
      </c>
      <c r="CN121" s="38">
        <v>0</v>
      </c>
      <c r="CO121" s="38">
        <v>0</v>
      </c>
      <c r="CP121" s="38">
        <v>0</v>
      </c>
      <c r="CQ121" s="38">
        <v>0</v>
      </c>
      <c r="CR121" s="35">
        <f>CQ121</f>
        <v>0</v>
      </c>
    </row>
    <row r="122" spans="1:96" ht="18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23"/>
      <c r="V122" s="4"/>
      <c r="W122" s="4" t="s">
        <v>254</v>
      </c>
      <c r="X122" s="70">
        <f t="shared" ref="X122:AI122" si="399">(X111+X86)</f>
        <v>68108.91844641311</v>
      </c>
      <c r="Y122" s="70">
        <f t="shared" si="399"/>
        <v>68108.91844641311</v>
      </c>
      <c r="Z122" s="70">
        <f t="shared" si="399"/>
        <v>68108.91844641311</v>
      </c>
      <c r="AA122" s="70">
        <f t="shared" si="399"/>
        <v>68108.91844641311</v>
      </c>
      <c r="AB122" s="70">
        <f t="shared" si="399"/>
        <v>68108.91844641311</v>
      </c>
      <c r="AC122" s="70">
        <f t="shared" si="399"/>
        <v>68108.91844641311</v>
      </c>
      <c r="AD122" s="70">
        <f t="shared" si="399"/>
        <v>9725.5851130797746</v>
      </c>
      <c r="AE122" s="70">
        <f t="shared" si="399"/>
        <v>9725.5851130797746</v>
      </c>
      <c r="AF122" s="70">
        <f t="shared" si="399"/>
        <v>9725.5851130797746</v>
      </c>
      <c r="AG122" s="70">
        <f t="shared" si="399"/>
        <v>9725.5851130797746</v>
      </c>
      <c r="AH122" s="70">
        <f t="shared" si="399"/>
        <v>9725.5851130797746</v>
      </c>
      <c r="AI122" s="70">
        <f t="shared" si="399"/>
        <v>9725.5851130797746</v>
      </c>
      <c r="AJ122" s="143">
        <f>AI122</f>
        <v>9725.5851130797746</v>
      </c>
      <c r="AK122" s="86"/>
      <c r="AL122" s="4" t="s">
        <v>254</v>
      </c>
      <c r="AM122" s="70">
        <f t="shared" ref="AM122:AX122" si="400">(AM111+AM86)</f>
        <v>10541.15739732713</v>
      </c>
      <c r="AN122" s="70">
        <f t="shared" si="400"/>
        <v>10542.15739732713</v>
      </c>
      <c r="AO122" s="70">
        <f t="shared" si="400"/>
        <v>10543.15739732713</v>
      </c>
      <c r="AP122" s="70">
        <f t="shared" si="400"/>
        <v>10544.15739732713</v>
      </c>
      <c r="AQ122" s="70">
        <f t="shared" si="400"/>
        <v>10545.15739732713</v>
      </c>
      <c r="AR122" s="70">
        <f t="shared" si="400"/>
        <v>10546.15739732713</v>
      </c>
      <c r="AS122" s="70">
        <f t="shared" si="400"/>
        <v>10547.15739732713</v>
      </c>
      <c r="AT122" s="70">
        <f t="shared" si="400"/>
        <v>10548.15739732713</v>
      </c>
      <c r="AU122" s="70">
        <f t="shared" si="400"/>
        <v>10549.15739732713</v>
      </c>
      <c r="AV122" s="70">
        <f t="shared" si="400"/>
        <v>10550.15739732713</v>
      </c>
      <c r="AW122" s="70">
        <f t="shared" si="400"/>
        <v>10551.15739732713</v>
      </c>
      <c r="AX122" s="70">
        <f t="shared" si="400"/>
        <v>10552.15739732713</v>
      </c>
      <c r="AY122" s="143">
        <f>AX122</f>
        <v>10552.15739732713</v>
      </c>
      <c r="AZ122" s="7"/>
      <c r="BA122" s="4" t="s">
        <v>254</v>
      </c>
      <c r="BB122" s="70">
        <f t="shared" ref="BB122:BM122" si="401">(BB111+BB86)</f>
        <v>11490.049360722467</v>
      </c>
      <c r="BC122" s="70">
        <f t="shared" si="401"/>
        <v>11491.049360722467</v>
      </c>
      <c r="BD122" s="70">
        <f t="shared" si="401"/>
        <v>11492.049360722467</v>
      </c>
      <c r="BE122" s="70">
        <f t="shared" si="401"/>
        <v>11493.049360722467</v>
      </c>
      <c r="BF122" s="70">
        <f t="shared" si="401"/>
        <v>11494.049360722467</v>
      </c>
      <c r="BG122" s="70">
        <f t="shared" si="401"/>
        <v>11495.049360722467</v>
      </c>
      <c r="BH122" s="70">
        <f t="shared" si="401"/>
        <v>11496.049360722467</v>
      </c>
      <c r="BI122" s="70">
        <f t="shared" si="401"/>
        <v>11497.049360722467</v>
      </c>
      <c r="BJ122" s="70">
        <f t="shared" si="401"/>
        <v>11498.049360722467</v>
      </c>
      <c r="BK122" s="70">
        <f t="shared" si="401"/>
        <v>11499.049360722467</v>
      </c>
      <c r="BL122" s="70">
        <f t="shared" si="401"/>
        <v>11500.049360722467</v>
      </c>
      <c r="BM122" s="70">
        <f t="shared" si="401"/>
        <v>11501.049360722467</v>
      </c>
      <c r="BN122" s="143">
        <f>BM122</f>
        <v>11501.049360722467</v>
      </c>
      <c r="BO122" s="7"/>
      <c r="BP122" s="4" t="s">
        <v>254</v>
      </c>
      <c r="BQ122" s="70">
        <f t="shared" ref="BQ122:CB122" si="402">(BQ111+BQ86)</f>
        <v>12651.366522619013</v>
      </c>
      <c r="BR122" s="70">
        <f t="shared" si="402"/>
        <v>12652.366522619013</v>
      </c>
      <c r="BS122" s="70">
        <f t="shared" si="402"/>
        <v>12653.366522619013</v>
      </c>
      <c r="BT122" s="70">
        <f t="shared" si="402"/>
        <v>12654.366522619013</v>
      </c>
      <c r="BU122" s="70">
        <f t="shared" si="402"/>
        <v>12655.366522619013</v>
      </c>
      <c r="BV122" s="70">
        <f t="shared" si="402"/>
        <v>12656.366522619013</v>
      </c>
      <c r="BW122" s="70">
        <f t="shared" si="402"/>
        <v>12657.366522619013</v>
      </c>
      <c r="BX122" s="70">
        <f t="shared" si="402"/>
        <v>12658.366522619013</v>
      </c>
      <c r="BY122" s="70">
        <f t="shared" si="402"/>
        <v>12659.366522619013</v>
      </c>
      <c r="BZ122" s="70">
        <f t="shared" si="402"/>
        <v>12660.366522619013</v>
      </c>
      <c r="CA122" s="70">
        <f t="shared" si="402"/>
        <v>12661.366522619013</v>
      </c>
      <c r="CB122" s="70">
        <f t="shared" si="402"/>
        <v>12662.366522619013</v>
      </c>
      <c r="CC122" s="143">
        <f>CB122</f>
        <v>12662.366522619013</v>
      </c>
      <c r="CE122" s="4" t="s">
        <v>254</v>
      </c>
      <c r="CF122" s="70">
        <f t="shared" ref="CF122:CQ122" si="403">(CF111+CF86)</f>
        <v>14591.522838707839</v>
      </c>
      <c r="CG122" s="70">
        <f t="shared" si="403"/>
        <v>14592.522838707839</v>
      </c>
      <c r="CH122" s="70">
        <f t="shared" si="403"/>
        <v>14593.522838707839</v>
      </c>
      <c r="CI122" s="70">
        <f t="shared" si="403"/>
        <v>14594.522838707839</v>
      </c>
      <c r="CJ122" s="70">
        <f t="shared" si="403"/>
        <v>14595.522838707839</v>
      </c>
      <c r="CK122" s="70">
        <f t="shared" si="403"/>
        <v>14596.522838707839</v>
      </c>
      <c r="CL122" s="70">
        <f t="shared" si="403"/>
        <v>14597.522838707839</v>
      </c>
      <c r="CM122" s="70">
        <f t="shared" si="403"/>
        <v>14598.522838707839</v>
      </c>
      <c r="CN122" s="70">
        <f t="shared" si="403"/>
        <v>14599.522838707839</v>
      </c>
      <c r="CO122" s="70">
        <f t="shared" si="403"/>
        <v>14600.522838707839</v>
      </c>
      <c r="CP122" s="70">
        <f t="shared" si="403"/>
        <v>14601.522838707839</v>
      </c>
      <c r="CQ122" s="70">
        <f t="shared" si="403"/>
        <v>14602.522838707839</v>
      </c>
      <c r="CR122" s="143">
        <f>CQ122</f>
        <v>14602.522838707839</v>
      </c>
    </row>
    <row r="123" spans="1:96" ht="18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23"/>
      <c r="V123" s="4"/>
      <c r="W123" s="4" t="s">
        <v>270</v>
      </c>
      <c r="X123" s="70">
        <f t="shared" ref="X123:AI123" si="404">(X95+X94+X98)</f>
        <v>19000</v>
      </c>
      <c r="Y123" s="70">
        <f t="shared" si="404"/>
        <v>19000</v>
      </c>
      <c r="Z123" s="70">
        <f t="shared" si="404"/>
        <v>19000</v>
      </c>
      <c r="AA123" s="70">
        <f t="shared" si="404"/>
        <v>19000</v>
      </c>
      <c r="AB123" s="70">
        <f t="shared" si="404"/>
        <v>19000</v>
      </c>
      <c r="AC123" s="70">
        <f t="shared" si="404"/>
        <v>19000</v>
      </c>
      <c r="AD123" s="70">
        <f t="shared" si="404"/>
        <v>19000</v>
      </c>
      <c r="AE123" s="70">
        <f t="shared" si="404"/>
        <v>19000</v>
      </c>
      <c r="AF123" s="70">
        <f t="shared" si="404"/>
        <v>19000</v>
      </c>
      <c r="AG123" s="70">
        <f t="shared" si="404"/>
        <v>19000</v>
      </c>
      <c r="AH123" s="70">
        <f t="shared" si="404"/>
        <v>19000</v>
      </c>
      <c r="AI123" s="70">
        <f t="shared" si="404"/>
        <v>19000</v>
      </c>
      <c r="AJ123" s="143">
        <f>AI123</f>
        <v>19000</v>
      </c>
      <c r="AK123" s="7"/>
      <c r="AL123" s="4" t="s">
        <v>270</v>
      </c>
      <c r="AM123" s="70">
        <f t="shared" ref="AM123:AX123" si="405">(AM95+AM94+AM98)</f>
        <v>42745</v>
      </c>
      <c r="AN123" s="70">
        <f t="shared" si="405"/>
        <v>42745</v>
      </c>
      <c r="AO123" s="70">
        <f t="shared" si="405"/>
        <v>42745</v>
      </c>
      <c r="AP123" s="70">
        <f t="shared" si="405"/>
        <v>42745</v>
      </c>
      <c r="AQ123" s="70">
        <f t="shared" si="405"/>
        <v>42745</v>
      </c>
      <c r="AR123" s="70">
        <f t="shared" si="405"/>
        <v>42745</v>
      </c>
      <c r="AS123" s="70">
        <f t="shared" si="405"/>
        <v>42745</v>
      </c>
      <c r="AT123" s="70">
        <f t="shared" si="405"/>
        <v>42745</v>
      </c>
      <c r="AU123" s="70">
        <f t="shared" si="405"/>
        <v>42745</v>
      </c>
      <c r="AV123" s="70">
        <f t="shared" si="405"/>
        <v>42745</v>
      </c>
      <c r="AW123" s="70">
        <f t="shared" si="405"/>
        <v>42745</v>
      </c>
      <c r="AX123" s="70">
        <f t="shared" si="405"/>
        <v>42745</v>
      </c>
      <c r="AY123" s="143">
        <f>AX123</f>
        <v>42745</v>
      </c>
      <c r="AZ123" s="7"/>
      <c r="BA123" s="4" t="s">
        <v>270</v>
      </c>
      <c r="BB123" s="70">
        <f t="shared" ref="BB123:BM123" si="406">(BB95+BB94+BB98)</f>
        <v>65190</v>
      </c>
      <c r="BC123" s="70">
        <f t="shared" si="406"/>
        <v>65190</v>
      </c>
      <c r="BD123" s="70">
        <f t="shared" si="406"/>
        <v>65190</v>
      </c>
      <c r="BE123" s="70">
        <f t="shared" si="406"/>
        <v>65190</v>
      </c>
      <c r="BF123" s="70">
        <f t="shared" si="406"/>
        <v>65190</v>
      </c>
      <c r="BG123" s="70">
        <f t="shared" si="406"/>
        <v>65190</v>
      </c>
      <c r="BH123" s="70">
        <f t="shared" si="406"/>
        <v>65190</v>
      </c>
      <c r="BI123" s="70">
        <f t="shared" si="406"/>
        <v>65190</v>
      </c>
      <c r="BJ123" s="70">
        <f t="shared" si="406"/>
        <v>65190</v>
      </c>
      <c r="BK123" s="70">
        <f t="shared" si="406"/>
        <v>65190</v>
      </c>
      <c r="BL123" s="70">
        <f t="shared" si="406"/>
        <v>65190</v>
      </c>
      <c r="BM123" s="70">
        <f t="shared" si="406"/>
        <v>65190</v>
      </c>
      <c r="BN123" s="143">
        <f>BM123</f>
        <v>65190</v>
      </c>
      <c r="BO123" s="7"/>
      <c r="BP123" s="4" t="s">
        <v>270</v>
      </c>
      <c r="BQ123" s="70">
        <f t="shared" ref="BQ123:CB123" si="407">(BQ95+BQ94+BQ98)</f>
        <v>72485</v>
      </c>
      <c r="BR123" s="70">
        <f t="shared" si="407"/>
        <v>72485</v>
      </c>
      <c r="BS123" s="70">
        <f t="shared" si="407"/>
        <v>72485</v>
      </c>
      <c r="BT123" s="70">
        <f t="shared" si="407"/>
        <v>72485</v>
      </c>
      <c r="BU123" s="70">
        <f t="shared" si="407"/>
        <v>72485</v>
      </c>
      <c r="BV123" s="70">
        <f t="shared" si="407"/>
        <v>72485</v>
      </c>
      <c r="BW123" s="70">
        <f t="shared" si="407"/>
        <v>72485</v>
      </c>
      <c r="BX123" s="70">
        <f t="shared" si="407"/>
        <v>72485</v>
      </c>
      <c r="BY123" s="70">
        <f t="shared" si="407"/>
        <v>72485</v>
      </c>
      <c r="BZ123" s="70">
        <f t="shared" si="407"/>
        <v>72485</v>
      </c>
      <c r="CA123" s="70">
        <f t="shared" si="407"/>
        <v>72485</v>
      </c>
      <c r="CB123" s="70">
        <f t="shared" si="407"/>
        <v>72485</v>
      </c>
      <c r="CC123" s="143">
        <f>CB123</f>
        <v>72485</v>
      </c>
      <c r="CE123" s="4" t="s">
        <v>270</v>
      </c>
      <c r="CF123" s="70">
        <f t="shared" ref="CF123:CQ123" si="408">(CF95+CF94+CF98)</f>
        <v>42745</v>
      </c>
      <c r="CG123" s="70">
        <f t="shared" si="408"/>
        <v>42745</v>
      </c>
      <c r="CH123" s="70">
        <f t="shared" si="408"/>
        <v>42745</v>
      </c>
      <c r="CI123" s="70">
        <f t="shared" si="408"/>
        <v>42745</v>
      </c>
      <c r="CJ123" s="70">
        <f t="shared" si="408"/>
        <v>42745</v>
      </c>
      <c r="CK123" s="70">
        <f t="shared" si="408"/>
        <v>42745</v>
      </c>
      <c r="CL123" s="70">
        <f t="shared" si="408"/>
        <v>42745</v>
      </c>
      <c r="CM123" s="70">
        <f t="shared" si="408"/>
        <v>42745</v>
      </c>
      <c r="CN123" s="70">
        <f t="shared" si="408"/>
        <v>42745</v>
      </c>
      <c r="CO123" s="70">
        <f t="shared" si="408"/>
        <v>42745</v>
      </c>
      <c r="CP123" s="70">
        <f t="shared" si="408"/>
        <v>42745</v>
      </c>
      <c r="CQ123" s="70">
        <f t="shared" si="408"/>
        <v>42745</v>
      </c>
      <c r="CR123" s="143">
        <f>CQ123</f>
        <v>42745</v>
      </c>
    </row>
    <row r="124" spans="1:96" ht="18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23"/>
      <c r="V124" s="4"/>
      <c r="W124" s="4" t="s">
        <v>256</v>
      </c>
      <c r="X124" s="70">
        <v>1000000</v>
      </c>
      <c r="Y124" s="70">
        <v>1000000</v>
      </c>
      <c r="Z124" s="70">
        <v>1000000</v>
      </c>
      <c r="AA124" s="70">
        <v>1000000</v>
      </c>
      <c r="AB124" s="70">
        <v>1000000</v>
      </c>
      <c r="AC124" s="70">
        <v>1000000</v>
      </c>
      <c r="AD124" s="70">
        <v>1000000</v>
      </c>
      <c r="AE124" s="70">
        <v>1000000</v>
      </c>
      <c r="AF124" s="70">
        <v>1000000</v>
      </c>
      <c r="AG124" s="70">
        <v>1000000</v>
      </c>
      <c r="AH124" s="70">
        <v>1000000</v>
      </c>
      <c r="AI124" s="70">
        <v>1000000</v>
      </c>
      <c r="AJ124" s="35">
        <f>AI124</f>
        <v>1000000</v>
      </c>
      <c r="AK124" s="7"/>
      <c r="AL124" s="4" t="s">
        <v>256</v>
      </c>
      <c r="AM124" s="70">
        <v>1000000</v>
      </c>
      <c r="AN124" s="70">
        <v>1000000</v>
      </c>
      <c r="AO124" s="70">
        <v>1000000</v>
      </c>
      <c r="AP124" s="70">
        <v>1000000</v>
      </c>
      <c r="AQ124" s="70">
        <v>1000000</v>
      </c>
      <c r="AR124" s="70">
        <v>1000000</v>
      </c>
      <c r="AS124" s="70">
        <v>1000000</v>
      </c>
      <c r="AT124" s="70">
        <v>1000000</v>
      </c>
      <c r="AU124" s="70">
        <v>1000000</v>
      </c>
      <c r="AV124" s="70">
        <v>1000000</v>
      </c>
      <c r="AW124" s="70">
        <v>1000000</v>
      </c>
      <c r="AX124" s="70">
        <v>1000000</v>
      </c>
      <c r="AY124" s="35">
        <f>AX124</f>
        <v>1000000</v>
      </c>
      <c r="AZ124" s="7"/>
      <c r="BA124" s="4" t="s">
        <v>256</v>
      </c>
      <c r="BB124" s="70">
        <v>1000000</v>
      </c>
      <c r="BC124" s="70">
        <v>1000000</v>
      </c>
      <c r="BD124" s="70">
        <v>1000000</v>
      </c>
      <c r="BE124" s="70">
        <v>1000000</v>
      </c>
      <c r="BF124" s="70">
        <v>1000000</v>
      </c>
      <c r="BG124" s="70">
        <v>1000000</v>
      </c>
      <c r="BH124" s="70">
        <v>1000000</v>
      </c>
      <c r="BI124" s="70">
        <v>1000000</v>
      </c>
      <c r="BJ124" s="70">
        <v>1000000</v>
      </c>
      <c r="BK124" s="70">
        <v>1000000</v>
      </c>
      <c r="BL124" s="70">
        <v>1000000</v>
      </c>
      <c r="BM124" s="70">
        <v>1000000</v>
      </c>
      <c r="BN124" s="35">
        <f>BM124</f>
        <v>1000000</v>
      </c>
      <c r="BO124" s="7"/>
      <c r="BP124" s="4" t="s">
        <v>256</v>
      </c>
      <c r="BQ124" s="70">
        <v>1000000</v>
      </c>
      <c r="BR124" s="70">
        <v>1000000</v>
      </c>
      <c r="BS124" s="70">
        <v>1000000</v>
      </c>
      <c r="BT124" s="70">
        <v>1000000</v>
      </c>
      <c r="BU124" s="70">
        <v>1000000</v>
      </c>
      <c r="BV124" s="70">
        <v>1000000</v>
      </c>
      <c r="BW124" s="70">
        <v>1000000</v>
      </c>
      <c r="BX124" s="70">
        <v>1000000</v>
      </c>
      <c r="BY124" s="70">
        <v>1000000</v>
      </c>
      <c r="BZ124" s="70">
        <v>1000000</v>
      </c>
      <c r="CA124" s="70">
        <v>1000000</v>
      </c>
      <c r="CB124" s="70">
        <v>1000000</v>
      </c>
      <c r="CC124" s="35">
        <f>CB124</f>
        <v>1000000</v>
      </c>
      <c r="CE124" s="4" t="s">
        <v>256</v>
      </c>
      <c r="CF124" s="70">
        <v>1000000</v>
      </c>
      <c r="CG124" s="70">
        <v>1000000</v>
      </c>
      <c r="CH124" s="70">
        <v>1000000</v>
      </c>
      <c r="CI124" s="70">
        <v>1000000</v>
      </c>
      <c r="CJ124" s="70">
        <v>1000000</v>
      </c>
      <c r="CK124" s="70">
        <v>1000000</v>
      </c>
      <c r="CL124" s="70">
        <v>1000000</v>
      </c>
      <c r="CM124" s="70">
        <v>1000000</v>
      </c>
      <c r="CN124" s="70">
        <v>1000000</v>
      </c>
      <c r="CO124" s="70">
        <v>1000000</v>
      </c>
      <c r="CP124" s="70">
        <v>1000000</v>
      </c>
      <c r="CQ124" s="70">
        <v>1000000</v>
      </c>
      <c r="CR124" s="35">
        <f>CQ124</f>
        <v>1000000</v>
      </c>
    </row>
    <row r="125" spans="1:96" ht="18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23"/>
      <c r="V125" s="4"/>
      <c r="W125" s="4" t="s">
        <v>271</v>
      </c>
      <c r="X125" s="38">
        <f>X109</f>
        <v>-105708.9184464131</v>
      </c>
      <c r="Y125" s="38">
        <f t="shared" ref="Y125:AI125" si="409">X125+Y109</f>
        <v>-211417.83689282619</v>
      </c>
      <c r="Z125" s="38">
        <f t="shared" si="409"/>
        <v>-317126.75533923926</v>
      </c>
      <c r="AA125" s="38">
        <f t="shared" si="409"/>
        <v>-422835.67378565238</v>
      </c>
      <c r="AB125" s="38">
        <f t="shared" si="409"/>
        <v>-528544.59223206551</v>
      </c>
      <c r="AC125" s="38">
        <f t="shared" si="409"/>
        <v>-634253.51067847863</v>
      </c>
      <c r="AD125" s="38">
        <f t="shared" si="409"/>
        <v>-674375.72843538853</v>
      </c>
      <c r="AE125" s="38">
        <f t="shared" si="409"/>
        <v>-707387.30743094126</v>
      </c>
      <c r="AF125" s="38">
        <f t="shared" si="409"/>
        <v>-733351.00259733095</v>
      </c>
      <c r="AG125" s="38">
        <f t="shared" si="409"/>
        <v>-752301.06698863907</v>
      </c>
      <c r="AH125" s="38">
        <f t="shared" si="409"/>
        <v>-764244.51630884153</v>
      </c>
      <c r="AI125" s="38">
        <f t="shared" si="409"/>
        <v>-769162.20273210434</v>
      </c>
      <c r="AJ125" s="144">
        <f>AH125+AI107</f>
        <v>-769162.20273210434</v>
      </c>
      <c r="AK125" s="7"/>
      <c r="AL125" s="4" t="s">
        <v>271</v>
      </c>
      <c r="AM125" s="38">
        <f>AI125+AM109</f>
        <v>-795356.95167646848</v>
      </c>
      <c r="AN125" s="38">
        <f t="shared" ref="AN125:AX125" si="410">AM125+AN109</f>
        <v>-814413.57981939334</v>
      </c>
      <c r="AO125" s="38">
        <f t="shared" si="410"/>
        <v>-826239.19539390656</v>
      </c>
      <c r="AP125" s="38">
        <f t="shared" si="410"/>
        <v>-830717.40141011158</v>
      </c>
      <c r="AQ125" s="38">
        <f t="shared" si="410"/>
        <v>-828370.54056752042</v>
      </c>
      <c r="AR125" s="38">
        <f t="shared" si="410"/>
        <v>-820056.98813253071</v>
      </c>
      <c r="AS125" s="38">
        <f t="shared" si="410"/>
        <v>-805632.01856280863</v>
      </c>
      <c r="AT125" s="38">
        <f t="shared" si="410"/>
        <v>-784932.97585755645</v>
      </c>
      <c r="AU125" s="38">
        <f t="shared" si="410"/>
        <v>-757779.15492639923</v>
      </c>
      <c r="AV125" s="38">
        <f t="shared" si="410"/>
        <v>-723971.6024776561</v>
      </c>
      <c r="AW125" s="38">
        <f t="shared" si="410"/>
        <v>-683292.84002066206</v>
      </c>
      <c r="AX125" s="38">
        <f t="shared" si="410"/>
        <v>-635506.51103665738</v>
      </c>
      <c r="AY125" s="144">
        <f>AX125</f>
        <v>-635506.51103665738</v>
      </c>
      <c r="AZ125" s="86"/>
      <c r="BA125" s="4" t="s">
        <v>271</v>
      </c>
      <c r="BB125" s="38">
        <f>AY125+BB109</f>
        <v>-602113.14960137103</v>
      </c>
      <c r="BC125" s="38">
        <f t="shared" ref="BC125:BM125" si="411">BB125+BC109</f>
        <v>-561081.09288356837</v>
      </c>
      <c r="BD125" s="38">
        <f t="shared" si="411"/>
        <v>-512114.4954738536</v>
      </c>
      <c r="BE125" s="38">
        <f t="shared" si="411"/>
        <v>-454896.48845194239</v>
      </c>
      <c r="BF125" s="38">
        <f t="shared" si="411"/>
        <v>-389088.46167631412</v>
      </c>
      <c r="BG125" s="38">
        <f t="shared" si="411"/>
        <v>-314329.27301326464</v>
      </c>
      <c r="BH125" s="38">
        <f t="shared" si="411"/>
        <v>-230234.38359047938</v>
      </c>
      <c r="BI125" s="38">
        <f t="shared" si="411"/>
        <v>-136394.91780899683</v>
      </c>
      <c r="BJ125" s="38">
        <f t="shared" si="411"/>
        <v>-32376.6465057233</v>
      </c>
      <c r="BK125" s="38">
        <f t="shared" si="411"/>
        <v>82281.108675884956</v>
      </c>
      <c r="BL125" s="38">
        <f t="shared" si="411"/>
        <v>208066.65197895566</v>
      </c>
      <c r="BM125" s="38">
        <f t="shared" si="411"/>
        <v>345497.17388888309</v>
      </c>
      <c r="BN125" s="144">
        <f>BM125</f>
        <v>345497.17388888309</v>
      </c>
      <c r="BO125" s="86"/>
      <c r="BP125" s="4" t="s">
        <v>271</v>
      </c>
      <c r="BQ125" s="38">
        <f>BN125+BQ109</f>
        <v>477252.54668987816</v>
      </c>
      <c r="BR125" s="38">
        <f t="shared" ref="BR125:CB125" si="412">BQ125+BR109</f>
        <v>621779.41540524177</v>
      </c>
      <c r="BS125" s="38">
        <f t="shared" si="412"/>
        <v>779690.07383966981</v>
      </c>
      <c r="BT125" s="38">
        <f t="shared" si="412"/>
        <v>951631.64350163355</v>
      </c>
      <c r="BU125" s="38">
        <f t="shared" si="412"/>
        <v>1138287.8027300094</v>
      </c>
      <c r="BV125" s="38">
        <f t="shared" si="412"/>
        <v>1340380.6220149188</v>
      </c>
      <c r="BW125" s="38">
        <f t="shared" si="412"/>
        <v>1558672.510473954</v>
      </c>
      <c r="BX125" s="38">
        <f t="shared" si="412"/>
        <v>1793968.2788134117</v>
      </c>
      <c r="BY125" s="38">
        <f t="shared" si="412"/>
        <v>2047117.3244851085</v>
      </c>
      <c r="BZ125" s="38">
        <f t="shared" si="412"/>
        <v>2319015.9451443679</v>
      </c>
      <c r="CA125" s="38">
        <f t="shared" si="412"/>
        <v>2610609.7869254109</v>
      </c>
      <c r="CB125" s="38">
        <f t="shared" si="412"/>
        <v>2922896.4344782229</v>
      </c>
      <c r="CC125" s="144">
        <f>CB125</f>
        <v>2922896.4344782229</v>
      </c>
      <c r="CE125" s="4" t="s">
        <v>271</v>
      </c>
      <c r="CF125" s="38">
        <f>CC125+CF109</f>
        <v>3266072.2074310775</v>
      </c>
      <c r="CG125" s="38">
        <f t="shared" ref="CG125:CQ125" si="413">CF125+CG109</f>
        <v>3632102.8847692758</v>
      </c>
      <c r="CH125" s="38">
        <f t="shared" si="413"/>
        <v>4022158.9382116338</v>
      </c>
      <c r="CI125" s="38">
        <f t="shared" si="413"/>
        <v>4437474.7107102824</v>
      </c>
      <c r="CJ125" s="38">
        <f t="shared" si="413"/>
        <v>4879351.8358397605</v>
      </c>
      <c r="CK125" s="38">
        <f t="shared" si="413"/>
        <v>5349162.850766819</v>
      </c>
      <c r="CL125" s="38">
        <f t="shared" si="413"/>
        <v>5848355.0133612845</v>
      </c>
      <c r="CM125" s="38">
        <f t="shared" si="413"/>
        <v>6378454.3346352167</v>
      </c>
      <c r="CN125" s="38">
        <f t="shared" si="413"/>
        <v>6941069.8383578826</v>
      </c>
      <c r="CO125" s="38">
        <f t="shared" si="413"/>
        <v>7537898.0603900263</v>
      </c>
      <c r="CP125" s="38">
        <f t="shared" si="413"/>
        <v>8170727.8010147279</v>
      </c>
      <c r="CQ125" s="38">
        <f t="shared" si="413"/>
        <v>8841445.1443162523</v>
      </c>
      <c r="CR125" s="144">
        <f>CQ125</f>
        <v>8841445.1443162523</v>
      </c>
    </row>
    <row r="126" spans="1:96" ht="18.75" customHeight="1" thickBot="1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23"/>
      <c r="V126" s="4"/>
      <c r="W126" s="4" t="s">
        <v>272</v>
      </c>
      <c r="X126" s="85">
        <f t="shared" ref="X126:AJ126" si="414">SUM(X121:X125)</f>
        <v>981399.99999999988</v>
      </c>
      <c r="Y126" s="85">
        <f t="shared" si="414"/>
        <v>875691.08155358676</v>
      </c>
      <c r="Z126" s="85">
        <f t="shared" si="414"/>
        <v>769982.16310717375</v>
      </c>
      <c r="AA126" s="85">
        <f t="shared" si="414"/>
        <v>664273.24466076063</v>
      </c>
      <c r="AB126" s="85">
        <f t="shared" si="414"/>
        <v>558564.3262143475</v>
      </c>
      <c r="AC126" s="85">
        <f t="shared" si="414"/>
        <v>452855.40776793438</v>
      </c>
      <c r="AD126" s="85">
        <f t="shared" si="414"/>
        <v>354349.85667769122</v>
      </c>
      <c r="AE126" s="85">
        <f t="shared" si="414"/>
        <v>321338.27768213849</v>
      </c>
      <c r="AF126" s="85">
        <f t="shared" si="414"/>
        <v>295374.5825157488</v>
      </c>
      <c r="AG126" s="85">
        <f t="shared" si="414"/>
        <v>276424.51812444068</v>
      </c>
      <c r="AH126" s="85">
        <f t="shared" si="414"/>
        <v>264481.06880423822</v>
      </c>
      <c r="AI126" s="85">
        <f t="shared" si="414"/>
        <v>259563.38238097541</v>
      </c>
      <c r="AJ126" s="145">
        <f t="shared" si="414"/>
        <v>259563.38238097541</v>
      </c>
      <c r="AK126" s="7"/>
      <c r="AL126" s="4" t="s">
        <v>272</v>
      </c>
      <c r="AM126" s="85">
        <f t="shared" ref="AM126:AY126" si="415">SUM(AM121:AM125)</f>
        <v>257929.20572085853</v>
      </c>
      <c r="AN126" s="85">
        <f t="shared" si="415"/>
        <v>238873.57757793367</v>
      </c>
      <c r="AO126" s="85">
        <f t="shared" si="415"/>
        <v>227048.96200342046</v>
      </c>
      <c r="AP126" s="85">
        <f t="shared" si="415"/>
        <v>222571.75598721544</v>
      </c>
      <c r="AQ126" s="85">
        <f t="shared" si="415"/>
        <v>224919.61682980659</v>
      </c>
      <c r="AR126" s="85">
        <f t="shared" si="415"/>
        <v>233234.16926479631</v>
      </c>
      <c r="AS126" s="85">
        <f t="shared" si="415"/>
        <v>247660.13883451838</v>
      </c>
      <c r="AT126" s="85">
        <f t="shared" si="415"/>
        <v>268360.18153977056</v>
      </c>
      <c r="AU126" s="85">
        <f t="shared" si="415"/>
        <v>295515.00247092778</v>
      </c>
      <c r="AV126" s="85">
        <f t="shared" si="415"/>
        <v>329323.55491967092</v>
      </c>
      <c r="AW126" s="85">
        <f t="shared" si="415"/>
        <v>370003.31737666496</v>
      </c>
      <c r="AX126" s="85">
        <f t="shared" si="415"/>
        <v>417790.64636066963</v>
      </c>
      <c r="AY126" s="145">
        <f t="shared" si="415"/>
        <v>417790.64636066963</v>
      </c>
      <c r="AZ126" s="7"/>
      <c r="BA126" s="4" t="s">
        <v>272</v>
      </c>
      <c r="BB126" s="85">
        <f t="shared" ref="BB126:BN126" si="416">SUM(BB121:BB125)</f>
        <v>474566.89975935151</v>
      </c>
      <c r="BC126" s="85">
        <f t="shared" si="416"/>
        <v>515599.95647715416</v>
      </c>
      <c r="BD126" s="85">
        <f t="shared" si="416"/>
        <v>564567.55388686899</v>
      </c>
      <c r="BE126" s="85">
        <f t="shared" si="416"/>
        <v>621786.5609087802</v>
      </c>
      <c r="BF126" s="85">
        <f t="shared" si="416"/>
        <v>687595.58768440841</v>
      </c>
      <c r="BG126" s="85">
        <f t="shared" si="416"/>
        <v>762355.7763474579</v>
      </c>
      <c r="BH126" s="85">
        <f t="shared" si="416"/>
        <v>846451.66577024315</v>
      </c>
      <c r="BI126" s="85">
        <f t="shared" si="416"/>
        <v>940292.13155172567</v>
      </c>
      <c r="BJ126" s="85">
        <f t="shared" si="416"/>
        <v>1044311.4028549993</v>
      </c>
      <c r="BK126" s="85">
        <f t="shared" si="416"/>
        <v>1158970.1580366076</v>
      </c>
      <c r="BL126" s="85">
        <f t="shared" si="416"/>
        <v>1284756.7013396781</v>
      </c>
      <c r="BM126" s="85">
        <f t="shared" si="416"/>
        <v>1422188.2232496056</v>
      </c>
      <c r="BN126" s="145">
        <f t="shared" si="416"/>
        <v>1422188.2232496056</v>
      </c>
      <c r="BO126" s="7"/>
      <c r="BP126" s="4" t="s">
        <v>272</v>
      </c>
      <c r="BQ126" s="85">
        <f t="shared" ref="BQ126:CC126" si="417">SUM(BQ121:BQ125)</f>
        <v>1562388.9132124973</v>
      </c>
      <c r="BR126" s="85">
        <f t="shared" si="417"/>
        <v>1706916.7819278608</v>
      </c>
      <c r="BS126" s="85">
        <f t="shared" si="417"/>
        <v>1864828.4403622888</v>
      </c>
      <c r="BT126" s="85">
        <f t="shared" si="417"/>
        <v>2036771.0100242526</v>
      </c>
      <c r="BU126" s="85">
        <f t="shared" si="417"/>
        <v>2223428.1692526285</v>
      </c>
      <c r="BV126" s="85">
        <f t="shared" si="417"/>
        <v>2425521.9885375379</v>
      </c>
      <c r="BW126" s="85">
        <f t="shared" si="417"/>
        <v>2643814.8769965731</v>
      </c>
      <c r="BX126" s="85">
        <f t="shared" si="417"/>
        <v>2879111.645336031</v>
      </c>
      <c r="BY126" s="85">
        <f t="shared" si="417"/>
        <v>3132261.6910077278</v>
      </c>
      <c r="BZ126" s="85">
        <f t="shared" si="417"/>
        <v>3404161.3116669869</v>
      </c>
      <c r="CA126" s="85">
        <f t="shared" si="417"/>
        <v>3695756.1534480299</v>
      </c>
      <c r="CB126" s="85">
        <f t="shared" si="417"/>
        <v>4008043.8010008419</v>
      </c>
      <c r="CC126" s="145">
        <f t="shared" si="417"/>
        <v>4008043.8010008419</v>
      </c>
      <c r="CE126" s="4" t="s">
        <v>272</v>
      </c>
      <c r="CF126" s="85">
        <f t="shared" ref="CF126:CR126" si="418">SUM(CF121:CF125)</f>
        <v>4323408.730269785</v>
      </c>
      <c r="CG126" s="85">
        <f t="shared" si="418"/>
        <v>4689440.4076079838</v>
      </c>
      <c r="CH126" s="85">
        <f t="shared" si="418"/>
        <v>5079497.4610503418</v>
      </c>
      <c r="CI126" s="85">
        <f t="shared" si="418"/>
        <v>5494814.2335489905</v>
      </c>
      <c r="CJ126" s="85">
        <f t="shared" si="418"/>
        <v>5936692.3586784685</v>
      </c>
      <c r="CK126" s="85">
        <f t="shared" si="418"/>
        <v>6406504.373605527</v>
      </c>
      <c r="CL126" s="85">
        <f t="shared" si="418"/>
        <v>6905697.5361999925</v>
      </c>
      <c r="CM126" s="85">
        <f t="shared" si="418"/>
        <v>7435797.8574739248</v>
      </c>
      <c r="CN126" s="85">
        <f t="shared" si="418"/>
        <v>7998414.3611965906</v>
      </c>
      <c r="CO126" s="85">
        <f t="shared" si="418"/>
        <v>8595243.5832287334</v>
      </c>
      <c r="CP126" s="85">
        <f t="shared" si="418"/>
        <v>9228074.323853435</v>
      </c>
      <c r="CQ126" s="85">
        <f t="shared" si="418"/>
        <v>9898792.6671549603</v>
      </c>
      <c r="CR126" s="145">
        <f t="shared" si="418"/>
        <v>9898792.6671549603</v>
      </c>
    </row>
    <row r="127" spans="1:96" ht="18.75" customHeight="1" thickTop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23"/>
      <c r="V127" s="4"/>
      <c r="W127" s="4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40"/>
      <c r="AK127" s="7"/>
      <c r="AL127" s="4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40"/>
      <c r="AZ127" s="7"/>
      <c r="BA127" s="4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40"/>
      <c r="BO127" s="7"/>
      <c r="BP127" s="4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40"/>
      <c r="CE127" s="4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40"/>
    </row>
    <row r="128" spans="1:96" ht="18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23"/>
      <c r="V128" s="4"/>
      <c r="W128" s="44" t="s">
        <v>273</v>
      </c>
      <c r="X128" s="38">
        <f t="shared" ref="X128:AJ128" si="419">X119-X126</f>
        <v>0</v>
      </c>
      <c r="Y128" s="38">
        <f t="shared" si="419"/>
        <v>0</v>
      </c>
      <c r="Z128" s="38">
        <f t="shared" si="419"/>
        <v>0</v>
      </c>
      <c r="AA128" s="38">
        <f t="shared" si="419"/>
        <v>0</v>
      </c>
      <c r="AB128" s="38">
        <f t="shared" si="419"/>
        <v>0</v>
      </c>
      <c r="AC128" s="38">
        <f t="shared" si="419"/>
        <v>0</v>
      </c>
      <c r="AD128" s="38">
        <f t="shared" si="419"/>
        <v>0</v>
      </c>
      <c r="AE128" s="38">
        <f t="shared" si="419"/>
        <v>0</v>
      </c>
      <c r="AF128" s="38">
        <f t="shared" si="419"/>
        <v>0</v>
      </c>
      <c r="AG128" s="38">
        <f t="shared" si="419"/>
        <v>0</v>
      </c>
      <c r="AH128" s="38">
        <f t="shared" si="419"/>
        <v>0</v>
      </c>
      <c r="AI128" s="38">
        <f t="shared" si="419"/>
        <v>0</v>
      </c>
      <c r="AJ128" s="88">
        <f t="shared" si="419"/>
        <v>0</v>
      </c>
      <c r="AK128" s="7"/>
      <c r="AL128" s="44" t="s">
        <v>273</v>
      </c>
      <c r="AM128" s="87">
        <f t="shared" ref="AM128:AY128" si="420">AM119-AM126</f>
        <v>0</v>
      </c>
      <c r="AN128" s="87">
        <f t="shared" si="420"/>
        <v>0</v>
      </c>
      <c r="AO128" s="87">
        <f t="shared" si="420"/>
        <v>0</v>
      </c>
      <c r="AP128" s="87">
        <f t="shared" si="420"/>
        <v>0</v>
      </c>
      <c r="AQ128" s="87">
        <f t="shared" si="420"/>
        <v>0</v>
      </c>
      <c r="AR128" s="87">
        <f t="shared" si="420"/>
        <v>0</v>
      </c>
      <c r="AS128" s="87">
        <f t="shared" si="420"/>
        <v>0</v>
      </c>
      <c r="AT128" s="87">
        <f t="shared" si="420"/>
        <v>0</v>
      </c>
      <c r="AU128" s="87">
        <f t="shared" si="420"/>
        <v>0</v>
      </c>
      <c r="AV128" s="87">
        <f t="shared" si="420"/>
        <v>0</v>
      </c>
      <c r="AW128" s="87">
        <f t="shared" si="420"/>
        <v>0</v>
      </c>
      <c r="AX128" s="87">
        <f t="shared" si="420"/>
        <v>0</v>
      </c>
      <c r="AY128" s="88">
        <f t="shared" si="420"/>
        <v>0</v>
      </c>
      <c r="AZ128" s="7"/>
      <c r="BA128" s="44" t="s">
        <v>273</v>
      </c>
      <c r="BB128" s="87">
        <f t="shared" ref="BB128:BN128" si="421">BB119-BB126</f>
        <v>0</v>
      </c>
      <c r="BC128" s="87">
        <f t="shared" si="421"/>
        <v>0</v>
      </c>
      <c r="BD128" s="87">
        <f t="shared" si="421"/>
        <v>0</v>
      </c>
      <c r="BE128" s="87">
        <f t="shared" si="421"/>
        <v>0</v>
      </c>
      <c r="BF128" s="87">
        <f t="shared" si="421"/>
        <v>0</v>
      </c>
      <c r="BG128" s="87">
        <f t="shared" si="421"/>
        <v>0</v>
      </c>
      <c r="BH128" s="87">
        <f t="shared" si="421"/>
        <v>0</v>
      </c>
      <c r="BI128" s="87">
        <f t="shared" si="421"/>
        <v>0</v>
      </c>
      <c r="BJ128" s="87">
        <f t="shared" si="421"/>
        <v>0</v>
      </c>
      <c r="BK128" s="87">
        <f t="shared" si="421"/>
        <v>0</v>
      </c>
      <c r="BL128" s="87">
        <f t="shared" si="421"/>
        <v>0</v>
      </c>
      <c r="BM128" s="87">
        <f t="shared" si="421"/>
        <v>0</v>
      </c>
      <c r="BN128" s="88">
        <f t="shared" si="421"/>
        <v>0</v>
      </c>
      <c r="BO128" s="7"/>
      <c r="BP128" s="44" t="s">
        <v>273</v>
      </c>
      <c r="BQ128" s="87">
        <f t="shared" ref="BQ128:CC128" si="422">BQ119-BQ126</f>
        <v>0</v>
      </c>
      <c r="BR128" s="87">
        <f t="shared" si="422"/>
        <v>0</v>
      </c>
      <c r="BS128" s="87">
        <f t="shared" si="422"/>
        <v>0</v>
      </c>
      <c r="BT128" s="87">
        <f t="shared" si="422"/>
        <v>0</v>
      </c>
      <c r="BU128" s="87">
        <f t="shared" si="422"/>
        <v>0</v>
      </c>
      <c r="BV128" s="87">
        <f t="shared" si="422"/>
        <v>0</v>
      </c>
      <c r="BW128" s="87">
        <f t="shared" si="422"/>
        <v>0</v>
      </c>
      <c r="BX128" s="87">
        <f t="shared" si="422"/>
        <v>0</v>
      </c>
      <c r="BY128" s="87">
        <f t="shared" si="422"/>
        <v>0</v>
      </c>
      <c r="BZ128" s="87">
        <f t="shared" si="422"/>
        <v>0</v>
      </c>
      <c r="CA128" s="87">
        <f t="shared" si="422"/>
        <v>0</v>
      </c>
      <c r="CB128" s="87">
        <f t="shared" si="422"/>
        <v>0</v>
      </c>
      <c r="CC128" s="88">
        <f t="shared" si="422"/>
        <v>0</v>
      </c>
      <c r="CE128" s="44" t="s">
        <v>273</v>
      </c>
      <c r="CF128" s="87">
        <f t="shared" ref="CF128:CR128" si="423">CF119-CF126</f>
        <v>0</v>
      </c>
      <c r="CG128" s="87">
        <f t="shared" si="423"/>
        <v>0</v>
      </c>
      <c r="CH128" s="87">
        <f t="shared" si="423"/>
        <v>0</v>
      </c>
      <c r="CI128" s="87">
        <f t="shared" si="423"/>
        <v>0</v>
      </c>
      <c r="CJ128" s="87">
        <f t="shared" si="423"/>
        <v>0</v>
      </c>
      <c r="CK128" s="87">
        <f t="shared" si="423"/>
        <v>0</v>
      </c>
      <c r="CL128" s="87">
        <f t="shared" si="423"/>
        <v>0</v>
      </c>
      <c r="CM128" s="87">
        <f t="shared" si="423"/>
        <v>0</v>
      </c>
      <c r="CN128" s="87">
        <f t="shared" si="423"/>
        <v>0</v>
      </c>
      <c r="CO128" s="87">
        <f t="shared" si="423"/>
        <v>0</v>
      </c>
      <c r="CP128" s="87">
        <f t="shared" si="423"/>
        <v>0</v>
      </c>
      <c r="CQ128" s="87">
        <f t="shared" si="423"/>
        <v>0</v>
      </c>
      <c r="CR128" s="88">
        <f t="shared" si="423"/>
        <v>0</v>
      </c>
    </row>
    <row r="129" spans="1:96" ht="18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23"/>
      <c r="V129" s="30" t="s">
        <v>259</v>
      </c>
      <c r="W129" s="4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40"/>
      <c r="AK129" s="7"/>
      <c r="AL129" s="4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40"/>
      <c r="AZ129" s="7"/>
      <c r="BA129" s="4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40"/>
      <c r="BO129" s="7"/>
      <c r="BP129" s="4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40"/>
      <c r="CE129" s="4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40"/>
    </row>
    <row r="130" spans="1:96" ht="18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23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66"/>
      <c r="AK130" s="7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66"/>
      <c r="AZ130" s="7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66"/>
      <c r="BO130" s="7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66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66"/>
    </row>
    <row r="131" spans="1:96" ht="18.75" customHeight="1" thickBot="1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23"/>
      <c r="V131" s="4"/>
      <c r="W131" s="30" t="s">
        <v>274</v>
      </c>
      <c r="X131" s="30"/>
      <c r="Y131" s="30"/>
      <c r="Z131" s="30"/>
      <c r="AA131" s="30"/>
      <c r="AB131" s="30"/>
      <c r="AC131" s="4"/>
      <c r="AD131" s="4"/>
      <c r="AE131" s="4"/>
      <c r="AF131" s="4"/>
      <c r="AG131" s="4"/>
      <c r="AH131" s="4"/>
      <c r="AI131" s="4"/>
      <c r="AJ131" s="66"/>
      <c r="AK131" s="7"/>
      <c r="AL131" s="30" t="s">
        <v>274</v>
      </c>
      <c r="AM131" s="30"/>
      <c r="AN131" s="30"/>
      <c r="AO131" s="30"/>
      <c r="AP131" s="30"/>
      <c r="AQ131" s="30"/>
      <c r="AR131" s="4"/>
      <c r="AS131" s="4"/>
      <c r="AT131" s="4"/>
      <c r="AU131" s="4"/>
      <c r="AV131" s="4"/>
      <c r="AW131" s="4"/>
      <c r="AX131" s="4"/>
      <c r="AY131" s="66"/>
      <c r="AZ131" s="7"/>
      <c r="BA131" s="30" t="s">
        <v>275</v>
      </c>
      <c r="BB131" s="30"/>
      <c r="BC131" s="30"/>
      <c r="BD131" s="30"/>
      <c r="BE131" s="30"/>
      <c r="BF131" s="30"/>
      <c r="BG131" s="4"/>
      <c r="BH131" s="4"/>
      <c r="BI131" s="4"/>
      <c r="BJ131" s="4"/>
      <c r="BK131" s="4"/>
      <c r="BL131" s="4"/>
      <c r="BM131" s="4"/>
      <c r="BN131" s="66"/>
      <c r="BO131" s="7"/>
      <c r="BP131" s="30" t="s">
        <v>275</v>
      </c>
      <c r="BQ131" s="30"/>
      <c r="BR131" s="30"/>
      <c r="BS131" s="30"/>
      <c r="BT131" s="30"/>
      <c r="BU131" s="30"/>
      <c r="BV131" s="4"/>
      <c r="BW131" s="4"/>
      <c r="BX131" s="4"/>
      <c r="BY131" s="4"/>
      <c r="BZ131" s="4"/>
      <c r="CA131" s="4"/>
      <c r="CB131" s="4"/>
      <c r="CC131" s="66"/>
      <c r="CE131" s="30" t="s">
        <v>275</v>
      </c>
      <c r="CF131" s="30"/>
      <c r="CG131" s="30"/>
      <c r="CH131" s="30"/>
      <c r="CI131" s="30"/>
      <c r="CJ131" s="30"/>
      <c r="CK131" s="4"/>
      <c r="CL131" s="4"/>
      <c r="CM131" s="4"/>
      <c r="CN131" s="4"/>
      <c r="CO131" s="4"/>
      <c r="CP131" s="4"/>
      <c r="CQ131" s="4"/>
      <c r="CR131" s="66"/>
    </row>
    <row r="132" spans="1:96" ht="18.75" customHeight="1" thickBot="1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23"/>
      <c r="V132" s="4"/>
      <c r="W132" s="4"/>
      <c r="X132" s="31" t="s">
        <v>77</v>
      </c>
      <c r="Y132" s="31" t="s">
        <v>78</v>
      </c>
      <c r="Z132" s="31" t="s">
        <v>79</v>
      </c>
      <c r="AA132" s="31" t="s">
        <v>80</v>
      </c>
      <c r="AB132" s="31" t="s">
        <v>81</v>
      </c>
      <c r="AC132" s="31" t="s">
        <v>82</v>
      </c>
      <c r="AD132" s="31" t="s">
        <v>83</v>
      </c>
      <c r="AE132" s="31" t="s">
        <v>84</v>
      </c>
      <c r="AF132" s="31" t="s">
        <v>85</v>
      </c>
      <c r="AG132" s="31" t="s">
        <v>86</v>
      </c>
      <c r="AH132" s="31" t="s">
        <v>87</v>
      </c>
      <c r="AI132" s="32" t="s">
        <v>88</v>
      </c>
      <c r="AJ132" s="34">
        <v>2026</v>
      </c>
      <c r="AK132" s="7"/>
      <c r="AL132" s="4"/>
      <c r="AM132" s="31" t="s">
        <v>77</v>
      </c>
      <c r="AN132" s="31" t="s">
        <v>78</v>
      </c>
      <c r="AO132" s="31" t="s">
        <v>79</v>
      </c>
      <c r="AP132" s="31" t="s">
        <v>80</v>
      </c>
      <c r="AQ132" s="31" t="s">
        <v>81</v>
      </c>
      <c r="AR132" s="31" t="s">
        <v>82</v>
      </c>
      <c r="AS132" s="31" t="s">
        <v>83</v>
      </c>
      <c r="AT132" s="31" t="s">
        <v>84</v>
      </c>
      <c r="AU132" s="31" t="s">
        <v>85</v>
      </c>
      <c r="AV132" s="31" t="s">
        <v>86</v>
      </c>
      <c r="AW132" s="31" t="s">
        <v>87</v>
      </c>
      <c r="AX132" s="32" t="s">
        <v>88</v>
      </c>
      <c r="AY132" s="34">
        <v>2027</v>
      </c>
      <c r="AZ132" s="7"/>
      <c r="BA132" s="4"/>
      <c r="BB132" s="31" t="s">
        <v>77</v>
      </c>
      <c r="BC132" s="31" t="s">
        <v>78</v>
      </c>
      <c r="BD132" s="31" t="s">
        <v>79</v>
      </c>
      <c r="BE132" s="31" t="s">
        <v>80</v>
      </c>
      <c r="BF132" s="31" t="s">
        <v>81</v>
      </c>
      <c r="BG132" s="31" t="s">
        <v>82</v>
      </c>
      <c r="BH132" s="31" t="s">
        <v>83</v>
      </c>
      <c r="BI132" s="31" t="s">
        <v>84</v>
      </c>
      <c r="BJ132" s="31" t="s">
        <v>85</v>
      </c>
      <c r="BK132" s="31" t="s">
        <v>86</v>
      </c>
      <c r="BL132" s="31" t="s">
        <v>87</v>
      </c>
      <c r="BM132" s="32" t="s">
        <v>88</v>
      </c>
      <c r="BN132" s="34">
        <v>2028</v>
      </c>
      <c r="BO132" s="7"/>
      <c r="BP132" s="4"/>
      <c r="BQ132" s="31" t="s">
        <v>77</v>
      </c>
      <c r="BR132" s="31" t="s">
        <v>78</v>
      </c>
      <c r="BS132" s="31" t="s">
        <v>79</v>
      </c>
      <c r="BT132" s="31" t="s">
        <v>80</v>
      </c>
      <c r="BU132" s="31" t="s">
        <v>81</v>
      </c>
      <c r="BV132" s="31" t="s">
        <v>82</v>
      </c>
      <c r="BW132" s="31" t="s">
        <v>83</v>
      </c>
      <c r="BX132" s="31" t="s">
        <v>84</v>
      </c>
      <c r="BY132" s="31" t="s">
        <v>85</v>
      </c>
      <c r="BZ132" s="31" t="s">
        <v>86</v>
      </c>
      <c r="CA132" s="31" t="s">
        <v>87</v>
      </c>
      <c r="CB132" s="32" t="s">
        <v>88</v>
      </c>
      <c r="CC132" s="34">
        <v>2029</v>
      </c>
      <c r="CE132" s="4"/>
      <c r="CF132" s="31" t="s">
        <v>77</v>
      </c>
      <c r="CG132" s="31" t="s">
        <v>78</v>
      </c>
      <c r="CH132" s="31" t="s">
        <v>79</v>
      </c>
      <c r="CI132" s="31" t="s">
        <v>80</v>
      </c>
      <c r="CJ132" s="31" t="s">
        <v>81</v>
      </c>
      <c r="CK132" s="31" t="s">
        <v>82</v>
      </c>
      <c r="CL132" s="31" t="s">
        <v>83</v>
      </c>
      <c r="CM132" s="31" t="s">
        <v>84</v>
      </c>
      <c r="CN132" s="31" t="s">
        <v>85</v>
      </c>
      <c r="CO132" s="31" t="s">
        <v>86</v>
      </c>
      <c r="CP132" s="31" t="s">
        <v>87</v>
      </c>
      <c r="CQ132" s="32" t="s">
        <v>88</v>
      </c>
      <c r="CR132" s="34">
        <v>2030</v>
      </c>
    </row>
    <row r="133" spans="1:96" ht="18.75" customHeight="1" x14ac:dyDescent="0.25">
      <c r="A133" s="4"/>
      <c r="B133" s="5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23"/>
      <c r="V133" s="4"/>
      <c r="W133" s="4" t="s">
        <v>276</v>
      </c>
      <c r="X133" s="4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35"/>
      <c r="AK133" s="7"/>
      <c r="AL133" s="4" t="s">
        <v>276</v>
      </c>
      <c r="AM133" s="4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35"/>
      <c r="AZ133" s="7"/>
      <c r="BA133" s="4" t="s">
        <v>276</v>
      </c>
      <c r="BB133" s="4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35"/>
      <c r="BO133" s="7"/>
      <c r="BP133" s="4" t="s">
        <v>276</v>
      </c>
      <c r="BQ133" s="4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35"/>
      <c r="CE133" s="4" t="s">
        <v>276</v>
      </c>
      <c r="CF133" s="4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35"/>
    </row>
    <row r="134" spans="1:96" ht="18.75" customHeight="1" x14ac:dyDescent="0.25">
      <c r="A134" s="5"/>
      <c r="B134" s="5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23"/>
      <c r="V134" s="4"/>
      <c r="W134" s="4" t="s">
        <v>277</v>
      </c>
      <c r="X134" s="70">
        <f t="shared" ref="X134:AI134" si="424">X109</f>
        <v>-105708.9184464131</v>
      </c>
      <c r="Y134" s="70">
        <f t="shared" si="424"/>
        <v>-105708.9184464131</v>
      </c>
      <c r="Z134" s="70">
        <f t="shared" si="424"/>
        <v>-105708.9184464131</v>
      </c>
      <c r="AA134" s="70">
        <f t="shared" si="424"/>
        <v>-105708.9184464131</v>
      </c>
      <c r="AB134" s="70">
        <f t="shared" si="424"/>
        <v>-105708.9184464131</v>
      </c>
      <c r="AC134" s="70">
        <f t="shared" si="424"/>
        <v>-105708.9184464131</v>
      </c>
      <c r="AD134" s="70">
        <f t="shared" si="424"/>
        <v>-40122.2177569099</v>
      </c>
      <c r="AE134" s="70">
        <f t="shared" si="424"/>
        <v>-33011.578995552743</v>
      </c>
      <c r="AF134" s="70">
        <f t="shared" si="424"/>
        <v>-25963.69516638968</v>
      </c>
      <c r="AG134" s="70">
        <f t="shared" si="424"/>
        <v>-18950.064391308111</v>
      </c>
      <c r="AH134" s="70">
        <f t="shared" si="424"/>
        <v>-11943.449320202482</v>
      </c>
      <c r="AI134" s="70">
        <f t="shared" si="424"/>
        <v>-4917.6864232628068</v>
      </c>
      <c r="AJ134" s="48">
        <f>SUM(X134:AI134)</f>
        <v>-769162.20273210434</v>
      </c>
      <c r="AK134" s="7"/>
      <c r="AL134" s="4" t="s">
        <v>277</v>
      </c>
      <c r="AM134" s="70">
        <f t="shared" ref="AM134:AX134" si="425">AM109</f>
        <v>-26194.748944364132</v>
      </c>
      <c r="AN134" s="70">
        <f t="shared" si="425"/>
        <v>-19056.62814292487</v>
      </c>
      <c r="AO134" s="70">
        <f t="shared" si="425"/>
        <v>-11825.615574513249</v>
      </c>
      <c r="AP134" s="70">
        <f t="shared" si="425"/>
        <v>-4478.2060162050475</v>
      </c>
      <c r="AQ134" s="70">
        <f t="shared" si="425"/>
        <v>2346.8608425911802</v>
      </c>
      <c r="AR134" s="70">
        <f t="shared" si="425"/>
        <v>8313.5524349896714</v>
      </c>
      <c r="AS134" s="70">
        <f t="shared" si="425"/>
        <v>14424.969569722118</v>
      </c>
      <c r="AT134" s="70">
        <f t="shared" si="425"/>
        <v>20699.042705252145</v>
      </c>
      <c r="AU134" s="70">
        <f t="shared" si="425"/>
        <v>27153.820931157246</v>
      </c>
      <c r="AV134" s="70">
        <f t="shared" si="425"/>
        <v>33807.552448743161</v>
      </c>
      <c r="AW134" s="70">
        <f t="shared" si="425"/>
        <v>40678.762456994038</v>
      </c>
      <c r="AX134" s="70">
        <f t="shared" si="425"/>
        <v>47786.328984004635</v>
      </c>
      <c r="AY134" s="48">
        <f>SUM(AM134:AX134)</f>
        <v>133655.69169544691</v>
      </c>
      <c r="AZ134" s="7"/>
      <c r="BA134" s="4" t="s">
        <v>277</v>
      </c>
      <c r="BB134" s="70">
        <f t="shared" ref="BB134:BM134" si="426">BB109</f>
        <v>33393.361435286366</v>
      </c>
      <c r="BC134" s="70">
        <f t="shared" si="426"/>
        <v>41032.056717802654</v>
      </c>
      <c r="BD134" s="70">
        <f t="shared" si="426"/>
        <v>48966.597409714763</v>
      </c>
      <c r="BE134" s="70">
        <f t="shared" si="426"/>
        <v>57218.007021911231</v>
      </c>
      <c r="BF134" s="70">
        <f t="shared" si="426"/>
        <v>65808.026775628241</v>
      </c>
      <c r="BG134" s="70">
        <f t="shared" si="426"/>
        <v>74759.188663049455</v>
      </c>
      <c r="BH134" s="70">
        <f t="shared" si="426"/>
        <v>84094.889422785272</v>
      </c>
      <c r="BI134" s="70">
        <f t="shared" si="426"/>
        <v>93839.465781482548</v>
      </c>
      <c r="BJ134" s="70">
        <f t="shared" si="426"/>
        <v>104018.27130327353</v>
      </c>
      <c r="BK134" s="70">
        <f t="shared" si="426"/>
        <v>114657.75518160826</v>
      </c>
      <c r="BL134" s="70">
        <f t="shared" si="426"/>
        <v>125785.54330307069</v>
      </c>
      <c r="BM134" s="70">
        <f t="shared" si="426"/>
        <v>137430.5219099274</v>
      </c>
      <c r="BN134" s="48">
        <f>SUM(BB134:BM134)</f>
        <v>981003.68492554035</v>
      </c>
      <c r="BO134" s="7"/>
      <c r="BP134" s="4" t="s">
        <v>277</v>
      </c>
      <c r="BQ134" s="70">
        <f t="shared" ref="BQ134:CB134" si="427">BQ109</f>
        <v>131755.37280099507</v>
      </c>
      <c r="BR134" s="70">
        <f t="shared" si="427"/>
        <v>144526.86871536361</v>
      </c>
      <c r="BS134" s="70">
        <f t="shared" si="427"/>
        <v>157910.65843442804</v>
      </c>
      <c r="BT134" s="70">
        <f t="shared" si="427"/>
        <v>171941.5696619637</v>
      </c>
      <c r="BU134" s="70">
        <f t="shared" si="427"/>
        <v>186656.15922837585</v>
      </c>
      <c r="BV134" s="70">
        <f t="shared" si="427"/>
        <v>202092.81928490935</v>
      </c>
      <c r="BW134" s="70">
        <f t="shared" si="427"/>
        <v>218291.88845903511</v>
      </c>
      <c r="BX134" s="70">
        <f t="shared" si="427"/>
        <v>235295.76833945763</v>
      </c>
      <c r="BY134" s="70">
        <f t="shared" si="427"/>
        <v>253149.04567169677</v>
      </c>
      <c r="BZ134" s="70">
        <f t="shared" si="427"/>
        <v>271898.6206592595</v>
      </c>
      <c r="CA134" s="70">
        <f t="shared" si="427"/>
        <v>291593.84178104287</v>
      </c>
      <c r="CB134" s="70">
        <f t="shared" si="427"/>
        <v>312286.64755281201</v>
      </c>
      <c r="CC134" s="48">
        <f>SUM(BQ134:CB134)</f>
        <v>2577399.2605893398</v>
      </c>
      <c r="CE134" s="4" t="s">
        <v>277</v>
      </c>
      <c r="CF134" s="70">
        <f t="shared" ref="CF134:CQ134" si="428">CF109</f>
        <v>343175.77295285463</v>
      </c>
      <c r="CG134" s="70">
        <f t="shared" si="428"/>
        <v>366030.67733819823</v>
      </c>
      <c r="CH134" s="70">
        <f t="shared" si="428"/>
        <v>390056.05344235816</v>
      </c>
      <c r="CI134" s="70">
        <f t="shared" si="428"/>
        <v>415315.77249864821</v>
      </c>
      <c r="CJ134" s="70">
        <f t="shared" si="428"/>
        <v>441877.12512947782</v>
      </c>
      <c r="CK134" s="70">
        <f t="shared" si="428"/>
        <v>469811.01492705802</v>
      </c>
      <c r="CL134" s="70">
        <f t="shared" si="428"/>
        <v>499192.162594466</v>
      </c>
      <c r="CM134" s="70">
        <f t="shared" si="428"/>
        <v>530099.32127393235</v>
      </c>
      <c r="CN134" s="70">
        <f t="shared" si="428"/>
        <v>562615.50372266548</v>
      </c>
      <c r="CO134" s="70">
        <f t="shared" si="428"/>
        <v>596828.22203214373</v>
      </c>
      <c r="CP134" s="70">
        <f t="shared" si="428"/>
        <v>632829.7406247016</v>
      </c>
      <c r="CQ134" s="70">
        <f t="shared" si="428"/>
        <v>670717.34330152371</v>
      </c>
      <c r="CR134" s="48">
        <f>SUM(CF134:CQ134)</f>
        <v>5918548.7098380271</v>
      </c>
    </row>
    <row r="135" spans="1:96" ht="18.75" customHeight="1" x14ac:dyDescent="0.25">
      <c r="A135" s="5"/>
      <c r="B135" s="5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23"/>
      <c r="V135" s="4"/>
      <c r="W135" s="4" t="s">
        <v>278</v>
      </c>
      <c r="X135" s="70">
        <f t="shared" ref="X135:AJ135" si="429">X102</f>
        <v>500</v>
      </c>
      <c r="Y135" s="70">
        <f t="shared" si="429"/>
        <v>500</v>
      </c>
      <c r="Z135" s="70">
        <f t="shared" si="429"/>
        <v>500</v>
      </c>
      <c r="AA135" s="70">
        <f t="shared" si="429"/>
        <v>500</v>
      </c>
      <c r="AB135" s="70">
        <f t="shared" si="429"/>
        <v>500</v>
      </c>
      <c r="AC135" s="70">
        <f t="shared" si="429"/>
        <v>500</v>
      </c>
      <c r="AD135" s="70">
        <f t="shared" si="429"/>
        <v>500</v>
      </c>
      <c r="AE135" s="70">
        <f t="shared" si="429"/>
        <v>500</v>
      </c>
      <c r="AF135" s="70">
        <f t="shared" si="429"/>
        <v>500</v>
      </c>
      <c r="AG135" s="70">
        <f t="shared" si="429"/>
        <v>500</v>
      </c>
      <c r="AH135" s="70">
        <f t="shared" si="429"/>
        <v>500</v>
      </c>
      <c r="AI135" s="70">
        <f t="shared" si="429"/>
        <v>500</v>
      </c>
      <c r="AJ135" s="48">
        <f t="shared" si="429"/>
        <v>6000</v>
      </c>
      <c r="AK135" s="7"/>
      <c r="AL135" s="4" t="s">
        <v>278</v>
      </c>
      <c r="AM135" s="70">
        <f t="shared" ref="AM135:AY135" si="430">AM102</f>
        <v>666.66666666666663</v>
      </c>
      <c r="AN135" s="70">
        <f t="shared" si="430"/>
        <v>666.66666666666663</v>
      </c>
      <c r="AO135" s="70">
        <f t="shared" si="430"/>
        <v>666.66666666666663</v>
      </c>
      <c r="AP135" s="70">
        <f t="shared" si="430"/>
        <v>666.66666666666663</v>
      </c>
      <c r="AQ135" s="70">
        <f t="shared" si="430"/>
        <v>666.66666666666663</v>
      </c>
      <c r="AR135" s="70">
        <f t="shared" si="430"/>
        <v>666.66666666666663</v>
      </c>
      <c r="AS135" s="70">
        <f t="shared" si="430"/>
        <v>666.66666666666663</v>
      </c>
      <c r="AT135" s="70">
        <f t="shared" si="430"/>
        <v>666.66666666666663</v>
      </c>
      <c r="AU135" s="70">
        <f t="shared" si="430"/>
        <v>666.66666666666663</v>
      </c>
      <c r="AV135" s="70">
        <f t="shared" si="430"/>
        <v>666.66666666666663</v>
      </c>
      <c r="AW135" s="70">
        <f t="shared" si="430"/>
        <v>666.66666666666663</v>
      </c>
      <c r="AX135" s="70">
        <f t="shared" si="430"/>
        <v>666.66666666666663</v>
      </c>
      <c r="AY135" s="48">
        <f t="shared" si="430"/>
        <v>8000.0000000000009</v>
      </c>
      <c r="AZ135" s="7"/>
      <c r="BA135" s="4" t="s">
        <v>278</v>
      </c>
      <c r="BB135" s="70">
        <f t="shared" ref="BB135:BN135" si="431">BB102</f>
        <v>833.33333333333337</v>
      </c>
      <c r="BC135" s="70">
        <f t="shared" si="431"/>
        <v>833.33333333333337</v>
      </c>
      <c r="BD135" s="70">
        <f t="shared" si="431"/>
        <v>833.33333333333337</v>
      </c>
      <c r="BE135" s="70">
        <f t="shared" si="431"/>
        <v>833.33333333333337</v>
      </c>
      <c r="BF135" s="70">
        <f t="shared" si="431"/>
        <v>833.33333333333337</v>
      </c>
      <c r="BG135" s="70">
        <f t="shared" si="431"/>
        <v>833.33333333333337</v>
      </c>
      <c r="BH135" s="70">
        <f t="shared" si="431"/>
        <v>833.33333333333337</v>
      </c>
      <c r="BI135" s="70">
        <f t="shared" si="431"/>
        <v>833.33333333333337</v>
      </c>
      <c r="BJ135" s="70">
        <f t="shared" si="431"/>
        <v>833.33333333333337</v>
      </c>
      <c r="BK135" s="70">
        <f t="shared" si="431"/>
        <v>833.33333333333337</v>
      </c>
      <c r="BL135" s="70">
        <f t="shared" si="431"/>
        <v>833.33333333333337</v>
      </c>
      <c r="BM135" s="70">
        <f t="shared" si="431"/>
        <v>833.33333333333337</v>
      </c>
      <c r="BN135" s="48">
        <f t="shared" si="431"/>
        <v>10000</v>
      </c>
      <c r="BO135" s="7"/>
      <c r="BP135" s="4" t="s">
        <v>278</v>
      </c>
      <c r="BQ135" s="70">
        <f t="shared" ref="BQ135:CC135" si="432">BQ102</f>
        <v>1000</v>
      </c>
      <c r="BR135" s="70">
        <f t="shared" si="432"/>
        <v>1000</v>
      </c>
      <c r="BS135" s="70">
        <f t="shared" si="432"/>
        <v>1000</v>
      </c>
      <c r="BT135" s="70">
        <f t="shared" si="432"/>
        <v>1000</v>
      </c>
      <c r="BU135" s="70">
        <f t="shared" si="432"/>
        <v>1000</v>
      </c>
      <c r="BV135" s="70">
        <f t="shared" si="432"/>
        <v>1000</v>
      </c>
      <c r="BW135" s="70">
        <f t="shared" si="432"/>
        <v>1000</v>
      </c>
      <c r="BX135" s="70">
        <f t="shared" si="432"/>
        <v>1000</v>
      </c>
      <c r="BY135" s="70">
        <f t="shared" si="432"/>
        <v>1000</v>
      </c>
      <c r="BZ135" s="70">
        <f t="shared" si="432"/>
        <v>1000</v>
      </c>
      <c r="CA135" s="70">
        <f t="shared" si="432"/>
        <v>1000</v>
      </c>
      <c r="CB135" s="70">
        <f t="shared" si="432"/>
        <v>1000</v>
      </c>
      <c r="CC135" s="48">
        <f t="shared" si="432"/>
        <v>12000</v>
      </c>
      <c r="CE135" s="4" t="s">
        <v>278</v>
      </c>
      <c r="CF135" s="70">
        <f t="shared" ref="CF135:CR135" si="433">CF102</f>
        <v>1250</v>
      </c>
      <c r="CG135" s="70">
        <f t="shared" si="433"/>
        <v>1250</v>
      </c>
      <c r="CH135" s="70">
        <f t="shared" si="433"/>
        <v>1250</v>
      </c>
      <c r="CI135" s="70">
        <f t="shared" si="433"/>
        <v>1250</v>
      </c>
      <c r="CJ135" s="70">
        <f t="shared" si="433"/>
        <v>1250</v>
      </c>
      <c r="CK135" s="70">
        <f t="shared" si="433"/>
        <v>1250</v>
      </c>
      <c r="CL135" s="70">
        <f t="shared" si="433"/>
        <v>1250</v>
      </c>
      <c r="CM135" s="70">
        <f t="shared" si="433"/>
        <v>1250</v>
      </c>
      <c r="CN135" s="70">
        <f t="shared" si="433"/>
        <v>1250</v>
      </c>
      <c r="CO135" s="70">
        <f t="shared" si="433"/>
        <v>1250</v>
      </c>
      <c r="CP135" s="70">
        <f t="shared" si="433"/>
        <v>1250</v>
      </c>
      <c r="CQ135" s="70">
        <f t="shared" si="433"/>
        <v>1250</v>
      </c>
      <c r="CR135" s="48">
        <f t="shared" si="433"/>
        <v>15000</v>
      </c>
    </row>
    <row r="136" spans="1:96" ht="18.75" customHeight="1" x14ac:dyDescent="0.25">
      <c r="A136" s="4"/>
      <c r="B136" s="4"/>
      <c r="C136" s="5"/>
      <c r="D136" s="5"/>
      <c r="E136" s="4"/>
      <c r="F136" s="5"/>
      <c r="G136" s="5"/>
      <c r="H136" s="4"/>
      <c r="I136" s="4"/>
      <c r="J136" s="4"/>
      <c r="K136" s="4"/>
      <c r="L136" s="4"/>
      <c r="M136" s="4"/>
      <c r="N136" s="4"/>
      <c r="O136" s="4"/>
      <c r="P136" s="4"/>
      <c r="Q136" s="5"/>
      <c r="R136" s="5"/>
      <c r="S136" s="5"/>
      <c r="T136" s="4"/>
      <c r="U136" s="23"/>
      <c r="V136" s="4"/>
      <c r="W136" s="4" t="s">
        <v>279</v>
      </c>
      <c r="X136" s="70">
        <f>X121</f>
        <v>0</v>
      </c>
      <c r="Y136" s="70">
        <f t="shared" ref="Y136:AI136" si="434">Y121-X121</f>
        <v>0</v>
      </c>
      <c r="Z136" s="70">
        <f t="shared" si="434"/>
        <v>0</v>
      </c>
      <c r="AA136" s="70">
        <f t="shared" si="434"/>
        <v>0</v>
      </c>
      <c r="AB136" s="70">
        <f t="shared" si="434"/>
        <v>0</v>
      </c>
      <c r="AC136" s="70">
        <f t="shared" si="434"/>
        <v>0</v>
      </c>
      <c r="AD136" s="70">
        <f t="shared" si="434"/>
        <v>0</v>
      </c>
      <c r="AE136" s="70">
        <f t="shared" si="434"/>
        <v>0</v>
      </c>
      <c r="AF136" s="70">
        <f t="shared" si="434"/>
        <v>0</v>
      </c>
      <c r="AG136" s="70">
        <f t="shared" si="434"/>
        <v>0</v>
      </c>
      <c r="AH136" s="70">
        <f t="shared" si="434"/>
        <v>0</v>
      </c>
      <c r="AI136" s="70">
        <f t="shared" si="434"/>
        <v>0</v>
      </c>
      <c r="AJ136" s="48">
        <f>AJ121</f>
        <v>0</v>
      </c>
      <c r="AK136" s="7"/>
      <c r="AL136" s="4" t="s">
        <v>279</v>
      </c>
      <c r="AM136" s="70">
        <f>AM121-AJ121</f>
        <v>0</v>
      </c>
      <c r="AN136" s="70">
        <f t="shared" ref="AN136:AX136" si="435">AN121-AM121</f>
        <v>0</v>
      </c>
      <c r="AO136" s="70">
        <f t="shared" si="435"/>
        <v>0</v>
      </c>
      <c r="AP136" s="70">
        <f t="shared" si="435"/>
        <v>0</v>
      </c>
      <c r="AQ136" s="70">
        <f t="shared" si="435"/>
        <v>0</v>
      </c>
      <c r="AR136" s="70">
        <f t="shared" si="435"/>
        <v>0</v>
      </c>
      <c r="AS136" s="70">
        <f t="shared" si="435"/>
        <v>0</v>
      </c>
      <c r="AT136" s="70">
        <f t="shared" si="435"/>
        <v>0</v>
      </c>
      <c r="AU136" s="70">
        <f t="shared" si="435"/>
        <v>0</v>
      </c>
      <c r="AV136" s="70">
        <f t="shared" si="435"/>
        <v>0</v>
      </c>
      <c r="AW136" s="70">
        <f t="shared" si="435"/>
        <v>0</v>
      </c>
      <c r="AX136" s="70">
        <f t="shared" si="435"/>
        <v>0</v>
      </c>
      <c r="AY136" s="48">
        <f>AY121</f>
        <v>0</v>
      </c>
      <c r="AZ136" s="7"/>
      <c r="BA136" s="4" t="s">
        <v>279</v>
      </c>
      <c r="BB136" s="70">
        <f>BB121-AY121</f>
        <v>0</v>
      </c>
      <c r="BC136" s="70">
        <f t="shared" ref="BC136:BM136" si="436">BC121-BB121</f>
        <v>0</v>
      </c>
      <c r="BD136" s="70">
        <f t="shared" si="436"/>
        <v>0</v>
      </c>
      <c r="BE136" s="70">
        <f t="shared" si="436"/>
        <v>0</v>
      </c>
      <c r="BF136" s="70">
        <f t="shared" si="436"/>
        <v>0</v>
      </c>
      <c r="BG136" s="70">
        <f t="shared" si="436"/>
        <v>0</v>
      </c>
      <c r="BH136" s="70">
        <f t="shared" si="436"/>
        <v>0</v>
      </c>
      <c r="BI136" s="70">
        <f t="shared" si="436"/>
        <v>0</v>
      </c>
      <c r="BJ136" s="70">
        <f t="shared" si="436"/>
        <v>0</v>
      </c>
      <c r="BK136" s="70">
        <f t="shared" si="436"/>
        <v>0</v>
      </c>
      <c r="BL136" s="70">
        <f t="shared" si="436"/>
        <v>0</v>
      </c>
      <c r="BM136" s="70">
        <f t="shared" si="436"/>
        <v>0</v>
      </c>
      <c r="BN136" s="48">
        <f>BN121</f>
        <v>0</v>
      </c>
      <c r="BO136" s="7"/>
      <c r="BP136" s="4" t="s">
        <v>279</v>
      </c>
      <c r="BQ136" s="70">
        <f>BQ121-BN121</f>
        <v>0</v>
      </c>
      <c r="BR136" s="70">
        <f t="shared" ref="BR136:CB136" si="437">BR121-BQ121</f>
        <v>0</v>
      </c>
      <c r="BS136" s="70">
        <f t="shared" si="437"/>
        <v>0</v>
      </c>
      <c r="BT136" s="70">
        <f t="shared" si="437"/>
        <v>0</v>
      </c>
      <c r="BU136" s="70">
        <f t="shared" si="437"/>
        <v>0</v>
      </c>
      <c r="BV136" s="70">
        <f t="shared" si="437"/>
        <v>0</v>
      </c>
      <c r="BW136" s="70">
        <f t="shared" si="437"/>
        <v>0</v>
      </c>
      <c r="BX136" s="70">
        <f t="shared" si="437"/>
        <v>0</v>
      </c>
      <c r="BY136" s="70">
        <f t="shared" si="437"/>
        <v>0</v>
      </c>
      <c r="BZ136" s="70">
        <f t="shared" si="437"/>
        <v>0</v>
      </c>
      <c r="CA136" s="70">
        <f t="shared" si="437"/>
        <v>0</v>
      </c>
      <c r="CB136" s="70">
        <f t="shared" si="437"/>
        <v>0</v>
      </c>
      <c r="CC136" s="48">
        <f>CC121</f>
        <v>0</v>
      </c>
      <c r="CE136" s="4" t="s">
        <v>279</v>
      </c>
      <c r="CF136" s="70">
        <f>CF121-CC121</f>
        <v>0</v>
      </c>
      <c r="CG136" s="70">
        <f t="shared" ref="CG136:CQ136" si="438">CG121-CF121</f>
        <v>0</v>
      </c>
      <c r="CH136" s="70">
        <f t="shared" si="438"/>
        <v>0</v>
      </c>
      <c r="CI136" s="70">
        <f t="shared" si="438"/>
        <v>0</v>
      </c>
      <c r="CJ136" s="70">
        <f t="shared" si="438"/>
        <v>0</v>
      </c>
      <c r="CK136" s="70">
        <f t="shared" si="438"/>
        <v>0</v>
      </c>
      <c r="CL136" s="70">
        <f t="shared" si="438"/>
        <v>0</v>
      </c>
      <c r="CM136" s="70">
        <f t="shared" si="438"/>
        <v>0</v>
      </c>
      <c r="CN136" s="70">
        <f t="shared" si="438"/>
        <v>0</v>
      </c>
      <c r="CO136" s="70">
        <f t="shared" si="438"/>
        <v>0</v>
      </c>
      <c r="CP136" s="70">
        <f t="shared" si="438"/>
        <v>0</v>
      </c>
      <c r="CQ136" s="70">
        <f t="shared" si="438"/>
        <v>0</v>
      </c>
      <c r="CR136" s="48">
        <f>CR121</f>
        <v>0</v>
      </c>
    </row>
    <row r="137" spans="1:96" ht="18.75" customHeight="1" x14ac:dyDescent="0.25">
      <c r="A137" s="4"/>
      <c r="B137" s="4"/>
      <c r="C137" s="4"/>
      <c r="D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23"/>
      <c r="V137" s="4"/>
      <c r="W137" s="4" t="s">
        <v>280</v>
      </c>
      <c r="X137" s="89">
        <f>X117-0</f>
        <v>0</v>
      </c>
      <c r="Y137" s="89">
        <f t="shared" ref="Y137:AI137" si="439">X117-Y117</f>
        <v>0</v>
      </c>
      <c r="Z137" s="89">
        <f t="shared" si="439"/>
        <v>0</v>
      </c>
      <c r="AA137" s="89">
        <f t="shared" si="439"/>
        <v>0</v>
      </c>
      <c r="AB137" s="89">
        <f t="shared" si="439"/>
        <v>0</v>
      </c>
      <c r="AC137" s="89">
        <f t="shared" si="439"/>
        <v>0</v>
      </c>
      <c r="AD137" s="89">
        <f t="shared" si="439"/>
        <v>0</v>
      </c>
      <c r="AE137" s="89">
        <f t="shared" si="439"/>
        <v>0</v>
      </c>
      <c r="AF137" s="89">
        <f t="shared" si="439"/>
        <v>0</v>
      </c>
      <c r="AG137" s="89">
        <f t="shared" si="439"/>
        <v>0</v>
      </c>
      <c r="AH137" s="89">
        <f t="shared" si="439"/>
        <v>0</v>
      </c>
      <c r="AI137" s="89">
        <f t="shared" si="439"/>
        <v>0</v>
      </c>
      <c r="AJ137" s="139">
        <f>AJ117</f>
        <v>0</v>
      </c>
      <c r="AK137" s="7"/>
      <c r="AL137" s="4" t="s">
        <v>280</v>
      </c>
      <c r="AM137" s="89">
        <f>AJ117-AM117</f>
        <v>0</v>
      </c>
      <c r="AN137" s="89">
        <f t="shared" ref="AN137:AX137" si="440">AM117-AN117</f>
        <v>0</v>
      </c>
      <c r="AO137" s="89">
        <f t="shared" si="440"/>
        <v>0</v>
      </c>
      <c r="AP137" s="89">
        <f t="shared" si="440"/>
        <v>0</v>
      </c>
      <c r="AQ137" s="89">
        <f t="shared" si="440"/>
        <v>0</v>
      </c>
      <c r="AR137" s="89">
        <f t="shared" si="440"/>
        <v>0</v>
      </c>
      <c r="AS137" s="89">
        <f t="shared" si="440"/>
        <v>0</v>
      </c>
      <c r="AT137" s="89">
        <f t="shared" si="440"/>
        <v>0</v>
      </c>
      <c r="AU137" s="89">
        <f t="shared" si="440"/>
        <v>0</v>
      </c>
      <c r="AV137" s="89">
        <f t="shared" si="440"/>
        <v>0</v>
      </c>
      <c r="AW137" s="89">
        <f t="shared" si="440"/>
        <v>0</v>
      </c>
      <c r="AX137" s="89">
        <f t="shared" si="440"/>
        <v>0</v>
      </c>
      <c r="AY137" s="139">
        <f>AY117</f>
        <v>0</v>
      </c>
      <c r="AZ137" s="7"/>
      <c r="BA137" s="4" t="s">
        <v>280</v>
      </c>
      <c r="BB137" s="89">
        <f>AY117-BB117</f>
        <v>0</v>
      </c>
      <c r="BC137" s="89">
        <f t="shared" ref="BC137:BM137" si="441">BB117-BC117</f>
        <v>0</v>
      </c>
      <c r="BD137" s="89">
        <f t="shared" si="441"/>
        <v>0</v>
      </c>
      <c r="BE137" s="89">
        <f t="shared" si="441"/>
        <v>0</v>
      </c>
      <c r="BF137" s="89">
        <f t="shared" si="441"/>
        <v>0</v>
      </c>
      <c r="BG137" s="89">
        <f t="shared" si="441"/>
        <v>0</v>
      </c>
      <c r="BH137" s="89">
        <f t="shared" si="441"/>
        <v>0</v>
      </c>
      <c r="BI137" s="89">
        <f t="shared" si="441"/>
        <v>0</v>
      </c>
      <c r="BJ137" s="89">
        <f t="shared" si="441"/>
        <v>0</v>
      </c>
      <c r="BK137" s="89">
        <f t="shared" si="441"/>
        <v>0</v>
      </c>
      <c r="BL137" s="89">
        <f t="shared" si="441"/>
        <v>0</v>
      </c>
      <c r="BM137" s="89">
        <f t="shared" si="441"/>
        <v>0</v>
      </c>
      <c r="BN137" s="139">
        <f>BN117</f>
        <v>0</v>
      </c>
      <c r="BO137" s="7"/>
      <c r="BP137" s="4" t="s">
        <v>280</v>
      </c>
      <c r="BQ137" s="89">
        <f>BN117-BQ117</f>
        <v>0</v>
      </c>
      <c r="BR137" s="89">
        <f t="shared" ref="BR137:CB137" si="442">BQ117-BR117</f>
        <v>0</v>
      </c>
      <c r="BS137" s="89">
        <f t="shared" si="442"/>
        <v>0</v>
      </c>
      <c r="BT137" s="89">
        <f t="shared" si="442"/>
        <v>0</v>
      </c>
      <c r="BU137" s="89">
        <f t="shared" si="442"/>
        <v>0</v>
      </c>
      <c r="BV137" s="89">
        <f t="shared" si="442"/>
        <v>0</v>
      </c>
      <c r="BW137" s="89">
        <f t="shared" si="442"/>
        <v>0</v>
      </c>
      <c r="BX137" s="89">
        <f t="shared" si="442"/>
        <v>0</v>
      </c>
      <c r="BY137" s="89">
        <f t="shared" si="442"/>
        <v>0</v>
      </c>
      <c r="BZ137" s="89">
        <f t="shared" si="442"/>
        <v>0</v>
      </c>
      <c r="CA137" s="89">
        <f t="shared" si="442"/>
        <v>0</v>
      </c>
      <c r="CB137" s="89">
        <f t="shared" si="442"/>
        <v>0</v>
      </c>
      <c r="CC137" s="139">
        <f>CC117</f>
        <v>0</v>
      </c>
      <c r="CE137" s="4" t="s">
        <v>280</v>
      </c>
      <c r="CF137" s="89">
        <f>CC117-CF117</f>
        <v>0</v>
      </c>
      <c r="CG137" s="89">
        <f t="shared" ref="CG137:CQ137" si="443">CF117-CG117</f>
        <v>0</v>
      </c>
      <c r="CH137" s="89">
        <f t="shared" si="443"/>
        <v>0</v>
      </c>
      <c r="CI137" s="89">
        <f t="shared" si="443"/>
        <v>0</v>
      </c>
      <c r="CJ137" s="89">
        <f t="shared" si="443"/>
        <v>0</v>
      </c>
      <c r="CK137" s="89">
        <f t="shared" si="443"/>
        <v>0</v>
      </c>
      <c r="CL137" s="89">
        <f t="shared" si="443"/>
        <v>0</v>
      </c>
      <c r="CM137" s="89">
        <f t="shared" si="443"/>
        <v>0</v>
      </c>
      <c r="CN137" s="89">
        <f t="shared" si="443"/>
        <v>0</v>
      </c>
      <c r="CO137" s="89">
        <f t="shared" si="443"/>
        <v>0</v>
      </c>
      <c r="CP137" s="89">
        <f t="shared" si="443"/>
        <v>0</v>
      </c>
      <c r="CQ137" s="89">
        <f t="shared" si="443"/>
        <v>0</v>
      </c>
      <c r="CR137" s="139">
        <f>CR117</f>
        <v>0</v>
      </c>
    </row>
    <row r="138" spans="1:96" ht="18.75" customHeight="1" x14ac:dyDescent="0.25">
      <c r="A138" s="4"/>
      <c r="B138" s="103"/>
      <c r="E138" s="100"/>
      <c r="F138" s="100"/>
      <c r="G138" s="100"/>
      <c r="H138" s="5"/>
      <c r="I138" s="5"/>
      <c r="J138" s="5"/>
      <c r="K138" s="5"/>
      <c r="L138" s="5"/>
      <c r="M138" s="5"/>
      <c r="N138" s="4"/>
      <c r="O138" s="4"/>
      <c r="P138" s="4"/>
      <c r="Q138" s="100"/>
      <c r="R138" s="100"/>
      <c r="S138" s="100"/>
      <c r="T138" s="4"/>
      <c r="U138" s="23"/>
      <c r="V138" s="4"/>
      <c r="W138" s="4" t="s">
        <v>281</v>
      </c>
      <c r="X138" s="89">
        <f>X122-0</f>
        <v>68108.91844641311</v>
      </c>
      <c r="Y138" s="89">
        <f t="shared" ref="Y138:AI138" si="444">Y122-X122</f>
        <v>0</v>
      </c>
      <c r="Z138" s="89">
        <f t="shared" si="444"/>
        <v>0</v>
      </c>
      <c r="AA138" s="89">
        <f t="shared" si="444"/>
        <v>0</v>
      </c>
      <c r="AB138" s="89">
        <f t="shared" si="444"/>
        <v>0</v>
      </c>
      <c r="AC138" s="89">
        <f t="shared" si="444"/>
        <v>0</v>
      </c>
      <c r="AD138" s="89">
        <f t="shared" si="444"/>
        <v>-58383.333333333336</v>
      </c>
      <c r="AE138" s="89">
        <f t="shared" si="444"/>
        <v>0</v>
      </c>
      <c r="AF138" s="89">
        <f t="shared" si="444"/>
        <v>0</v>
      </c>
      <c r="AG138" s="89">
        <f t="shared" si="444"/>
        <v>0</v>
      </c>
      <c r="AH138" s="89">
        <f t="shared" si="444"/>
        <v>0</v>
      </c>
      <c r="AI138" s="89">
        <f t="shared" si="444"/>
        <v>0</v>
      </c>
      <c r="AJ138" s="139">
        <f>AD138+X138</f>
        <v>9725.5851130797746</v>
      </c>
      <c r="AK138" s="7"/>
      <c r="AL138" s="4" t="s">
        <v>281</v>
      </c>
      <c r="AM138" s="89">
        <f>AM122-AJ122</f>
        <v>815.57228424735513</v>
      </c>
      <c r="AN138" s="89">
        <f t="shared" ref="AN138:AX138" si="445">AN122-AM122</f>
        <v>1</v>
      </c>
      <c r="AO138" s="89">
        <f t="shared" si="445"/>
        <v>1</v>
      </c>
      <c r="AP138" s="89">
        <f t="shared" si="445"/>
        <v>1</v>
      </c>
      <c r="AQ138" s="89">
        <f t="shared" si="445"/>
        <v>1</v>
      </c>
      <c r="AR138" s="89">
        <f t="shared" si="445"/>
        <v>1</v>
      </c>
      <c r="AS138" s="89">
        <f t="shared" si="445"/>
        <v>1</v>
      </c>
      <c r="AT138" s="89">
        <f t="shared" si="445"/>
        <v>1</v>
      </c>
      <c r="AU138" s="89">
        <f t="shared" si="445"/>
        <v>1</v>
      </c>
      <c r="AV138" s="89">
        <f t="shared" si="445"/>
        <v>1</v>
      </c>
      <c r="AW138" s="89">
        <f t="shared" si="445"/>
        <v>1</v>
      </c>
      <c r="AX138" s="89">
        <f t="shared" si="445"/>
        <v>1</v>
      </c>
      <c r="AY138" s="139">
        <f>SUM(AM138:AX138)</f>
        <v>826.57228424735513</v>
      </c>
      <c r="AZ138" s="7"/>
      <c r="BA138" s="4" t="s">
        <v>281</v>
      </c>
      <c r="BB138" s="89">
        <f>BB122-AY122</f>
        <v>937.89196339533737</v>
      </c>
      <c r="BC138" s="89">
        <f t="shared" ref="BC138:BM138" si="446">BC122-BB122</f>
        <v>1</v>
      </c>
      <c r="BD138" s="89">
        <f t="shared" si="446"/>
        <v>1</v>
      </c>
      <c r="BE138" s="89">
        <f t="shared" si="446"/>
        <v>1</v>
      </c>
      <c r="BF138" s="89">
        <f t="shared" si="446"/>
        <v>1</v>
      </c>
      <c r="BG138" s="89">
        <f t="shared" si="446"/>
        <v>1</v>
      </c>
      <c r="BH138" s="89">
        <f t="shared" si="446"/>
        <v>1</v>
      </c>
      <c r="BI138" s="89">
        <f t="shared" si="446"/>
        <v>1</v>
      </c>
      <c r="BJ138" s="89">
        <f t="shared" si="446"/>
        <v>1</v>
      </c>
      <c r="BK138" s="89">
        <f t="shared" si="446"/>
        <v>1</v>
      </c>
      <c r="BL138" s="89">
        <f t="shared" si="446"/>
        <v>1</v>
      </c>
      <c r="BM138" s="89">
        <f t="shared" si="446"/>
        <v>1</v>
      </c>
      <c r="BN138" s="139">
        <f>SUM(BB138:BM138)</f>
        <v>948.89196339533737</v>
      </c>
      <c r="BO138" s="7"/>
      <c r="BP138" s="4" t="s">
        <v>281</v>
      </c>
      <c r="BQ138" s="89">
        <f>BQ122-BN122</f>
        <v>1150.3171618965462</v>
      </c>
      <c r="BR138" s="89">
        <f t="shared" ref="BR138:CB138" si="447">BR122-BQ122</f>
        <v>1</v>
      </c>
      <c r="BS138" s="89">
        <f t="shared" si="447"/>
        <v>1</v>
      </c>
      <c r="BT138" s="89">
        <f t="shared" si="447"/>
        <v>1</v>
      </c>
      <c r="BU138" s="89">
        <f t="shared" si="447"/>
        <v>1</v>
      </c>
      <c r="BV138" s="89">
        <f t="shared" si="447"/>
        <v>1</v>
      </c>
      <c r="BW138" s="89">
        <f t="shared" si="447"/>
        <v>1</v>
      </c>
      <c r="BX138" s="89">
        <f t="shared" si="447"/>
        <v>1</v>
      </c>
      <c r="BY138" s="89">
        <f t="shared" si="447"/>
        <v>1</v>
      </c>
      <c r="BZ138" s="89">
        <f t="shared" si="447"/>
        <v>1</v>
      </c>
      <c r="CA138" s="89">
        <f t="shared" si="447"/>
        <v>1</v>
      </c>
      <c r="CB138" s="89">
        <f t="shared" si="447"/>
        <v>1</v>
      </c>
      <c r="CC138" s="139">
        <f>SUM(BQ138:CB138)</f>
        <v>1161.3171618965462</v>
      </c>
      <c r="CE138" s="4" t="s">
        <v>281</v>
      </c>
      <c r="CF138" s="89">
        <f>CF122-CC122</f>
        <v>1929.1563160888254</v>
      </c>
      <c r="CG138" s="89">
        <f t="shared" ref="CG138:CQ138" si="448">CG122-CF122</f>
        <v>1</v>
      </c>
      <c r="CH138" s="89">
        <f t="shared" si="448"/>
        <v>1</v>
      </c>
      <c r="CI138" s="89">
        <f t="shared" si="448"/>
        <v>1</v>
      </c>
      <c r="CJ138" s="89">
        <f t="shared" si="448"/>
        <v>1</v>
      </c>
      <c r="CK138" s="89">
        <f t="shared" si="448"/>
        <v>1</v>
      </c>
      <c r="CL138" s="89">
        <f t="shared" si="448"/>
        <v>1</v>
      </c>
      <c r="CM138" s="89">
        <f t="shared" si="448"/>
        <v>1</v>
      </c>
      <c r="CN138" s="89">
        <f t="shared" si="448"/>
        <v>1</v>
      </c>
      <c r="CO138" s="89">
        <f t="shared" si="448"/>
        <v>1</v>
      </c>
      <c r="CP138" s="89">
        <f t="shared" si="448"/>
        <v>1</v>
      </c>
      <c r="CQ138" s="89">
        <f t="shared" si="448"/>
        <v>1</v>
      </c>
      <c r="CR138" s="139">
        <f>SUM(CF138:CQ138)</f>
        <v>1940.1563160888254</v>
      </c>
    </row>
    <row r="139" spans="1:96" ht="18.75" customHeight="1" x14ac:dyDescent="0.25">
      <c r="A139" s="102"/>
      <c r="B139" s="100"/>
      <c r="C139" s="100"/>
      <c r="D139" s="100"/>
      <c r="E139" s="4"/>
      <c r="F139" s="100"/>
      <c r="G139" s="100"/>
      <c r="H139" s="4"/>
      <c r="I139" s="4"/>
      <c r="J139" s="4"/>
      <c r="K139" s="4"/>
      <c r="L139" s="4"/>
      <c r="M139" s="4"/>
      <c r="N139" s="5"/>
      <c r="O139" s="5"/>
      <c r="P139" s="5"/>
      <c r="Q139" s="100"/>
      <c r="R139" s="100"/>
      <c r="S139" s="100"/>
      <c r="T139" s="4"/>
      <c r="U139" s="23"/>
      <c r="V139" s="4"/>
      <c r="W139" s="4" t="s">
        <v>282</v>
      </c>
      <c r="X139" s="90">
        <f>X123</f>
        <v>19000</v>
      </c>
      <c r="Y139" s="90">
        <f t="shared" ref="Y139:AI139" si="449">Y123-X123</f>
        <v>0</v>
      </c>
      <c r="Z139" s="90">
        <f t="shared" si="449"/>
        <v>0</v>
      </c>
      <c r="AA139" s="90">
        <f t="shared" si="449"/>
        <v>0</v>
      </c>
      <c r="AB139" s="90">
        <f t="shared" si="449"/>
        <v>0</v>
      </c>
      <c r="AC139" s="90">
        <f t="shared" si="449"/>
        <v>0</v>
      </c>
      <c r="AD139" s="90">
        <f t="shared" si="449"/>
        <v>0</v>
      </c>
      <c r="AE139" s="90">
        <f t="shared" si="449"/>
        <v>0</v>
      </c>
      <c r="AF139" s="90">
        <f t="shared" si="449"/>
        <v>0</v>
      </c>
      <c r="AG139" s="90">
        <f t="shared" si="449"/>
        <v>0</v>
      </c>
      <c r="AH139" s="90">
        <f t="shared" si="449"/>
        <v>0</v>
      </c>
      <c r="AI139" s="90">
        <f t="shared" si="449"/>
        <v>0</v>
      </c>
      <c r="AJ139" s="140">
        <f>X139</f>
        <v>19000</v>
      </c>
      <c r="AK139" s="7"/>
      <c r="AL139" s="4" t="s">
        <v>282</v>
      </c>
      <c r="AM139" s="90">
        <f>AM123-AJ123</f>
        <v>23745</v>
      </c>
      <c r="AN139" s="90">
        <f t="shared" ref="AN139:AX139" si="450">AN123-AM123</f>
        <v>0</v>
      </c>
      <c r="AO139" s="90">
        <f t="shared" si="450"/>
        <v>0</v>
      </c>
      <c r="AP139" s="90">
        <f t="shared" si="450"/>
        <v>0</v>
      </c>
      <c r="AQ139" s="90">
        <f t="shared" si="450"/>
        <v>0</v>
      </c>
      <c r="AR139" s="90">
        <f t="shared" si="450"/>
        <v>0</v>
      </c>
      <c r="AS139" s="90">
        <f t="shared" si="450"/>
        <v>0</v>
      </c>
      <c r="AT139" s="90">
        <f t="shared" si="450"/>
        <v>0</v>
      </c>
      <c r="AU139" s="90">
        <f t="shared" si="450"/>
        <v>0</v>
      </c>
      <c r="AV139" s="90">
        <f t="shared" si="450"/>
        <v>0</v>
      </c>
      <c r="AW139" s="90">
        <f t="shared" si="450"/>
        <v>0</v>
      </c>
      <c r="AX139" s="90">
        <f t="shared" si="450"/>
        <v>0</v>
      </c>
      <c r="AY139" s="140">
        <f>AM139</f>
        <v>23745</v>
      </c>
      <c r="AZ139" s="7"/>
      <c r="BA139" s="4" t="s">
        <v>282</v>
      </c>
      <c r="BB139" s="90">
        <f>BB123-AY123</f>
        <v>22445</v>
      </c>
      <c r="BC139" s="90">
        <f t="shared" ref="BC139:BM139" si="451">BC123-BB123</f>
        <v>0</v>
      </c>
      <c r="BD139" s="90">
        <f t="shared" si="451"/>
        <v>0</v>
      </c>
      <c r="BE139" s="90">
        <f t="shared" si="451"/>
        <v>0</v>
      </c>
      <c r="BF139" s="90">
        <f t="shared" si="451"/>
        <v>0</v>
      </c>
      <c r="BG139" s="90">
        <f t="shared" si="451"/>
        <v>0</v>
      </c>
      <c r="BH139" s="90">
        <f t="shared" si="451"/>
        <v>0</v>
      </c>
      <c r="BI139" s="90">
        <f t="shared" si="451"/>
        <v>0</v>
      </c>
      <c r="BJ139" s="90">
        <f t="shared" si="451"/>
        <v>0</v>
      </c>
      <c r="BK139" s="90">
        <f t="shared" si="451"/>
        <v>0</v>
      </c>
      <c r="BL139" s="90">
        <f t="shared" si="451"/>
        <v>0</v>
      </c>
      <c r="BM139" s="90">
        <f t="shared" si="451"/>
        <v>0</v>
      </c>
      <c r="BN139" s="140">
        <f>BB139</f>
        <v>22445</v>
      </c>
      <c r="BO139" s="7"/>
      <c r="BP139" s="4" t="s">
        <v>282</v>
      </c>
      <c r="BQ139" s="90">
        <f>BQ123-BN123</f>
        <v>7295</v>
      </c>
      <c r="BR139" s="90">
        <f t="shared" ref="BR139:CB139" si="452">BR123-BQ123</f>
        <v>0</v>
      </c>
      <c r="BS139" s="90">
        <f t="shared" si="452"/>
        <v>0</v>
      </c>
      <c r="BT139" s="90">
        <f t="shared" si="452"/>
        <v>0</v>
      </c>
      <c r="BU139" s="90">
        <f t="shared" si="452"/>
        <v>0</v>
      </c>
      <c r="BV139" s="90">
        <f t="shared" si="452"/>
        <v>0</v>
      </c>
      <c r="BW139" s="90">
        <f t="shared" si="452"/>
        <v>0</v>
      </c>
      <c r="BX139" s="90">
        <f t="shared" si="452"/>
        <v>0</v>
      </c>
      <c r="BY139" s="90">
        <f t="shared" si="452"/>
        <v>0</v>
      </c>
      <c r="BZ139" s="90">
        <f t="shared" si="452"/>
        <v>0</v>
      </c>
      <c r="CA139" s="90">
        <f t="shared" si="452"/>
        <v>0</v>
      </c>
      <c r="CB139" s="90">
        <f t="shared" si="452"/>
        <v>0</v>
      </c>
      <c r="CC139" s="140">
        <f>BQ139</f>
        <v>7295</v>
      </c>
      <c r="CE139" s="4" t="s">
        <v>282</v>
      </c>
      <c r="CF139" s="90">
        <f>CF123-CC123</f>
        <v>-29740</v>
      </c>
      <c r="CG139" s="90">
        <f t="shared" ref="CG139:CQ139" si="453">CG123-CF123</f>
        <v>0</v>
      </c>
      <c r="CH139" s="90">
        <f t="shared" si="453"/>
        <v>0</v>
      </c>
      <c r="CI139" s="90">
        <f t="shared" si="453"/>
        <v>0</v>
      </c>
      <c r="CJ139" s="90">
        <f t="shared" si="453"/>
        <v>0</v>
      </c>
      <c r="CK139" s="90">
        <f t="shared" si="453"/>
        <v>0</v>
      </c>
      <c r="CL139" s="90">
        <f t="shared" si="453"/>
        <v>0</v>
      </c>
      <c r="CM139" s="90">
        <f t="shared" si="453"/>
        <v>0</v>
      </c>
      <c r="CN139" s="90">
        <f t="shared" si="453"/>
        <v>0</v>
      </c>
      <c r="CO139" s="90">
        <f t="shared" si="453"/>
        <v>0</v>
      </c>
      <c r="CP139" s="90">
        <f t="shared" si="453"/>
        <v>0</v>
      </c>
      <c r="CQ139" s="90">
        <f t="shared" si="453"/>
        <v>0</v>
      </c>
      <c r="CR139" s="140">
        <f>CF139</f>
        <v>-29740</v>
      </c>
    </row>
    <row r="140" spans="1:96" ht="18.75" customHeight="1" x14ac:dyDescent="0.25">
      <c r="A140" s="102"/>
      <c r="B140" s="4"/>
      <c r="C140" s="4"/>
      <c r="D140" s="4"/>
      <c r="E140" s="4"/>
      <c r="F140" s="4"/>
      <c r="G140" s="4"/>
      <c r="H140" s="100"/>
      <c r="I140" s="100"/>
      <c r="J140" s="100"/>
      <c r="K140" s="100"/>
      <c r="L140" s="100"/>
      <c r="M140" s="100"/>
      <c r="N140" s="4"/>
      <c r="O140" s="4"/>
      <c r="P140" s="4"/>
      <c r="Q140" s="4"/>
      <c r="R140" s="4"/>
      <c r="S140" s="4"/>
      <c r="T140" s="4"/>
      <c r="U140" s="23"/>
      <c r="V140" s="4"/>
      <c r="W140" s="5" t="s">
        <v>283</v>
      </c>
      <c r="X140" s="91">
        <f t="shared" ref="X140:AJ140" si="454">SUM(X134:X139)</f>
        <v>-18099.999999999985</v>
      </c>
      <c r="Y140" s="91">
        <f t="shared" si="454"/>
        <v>-105208.9184464131</v>
      </c>
      <c r="Z140" s="91">
        <f t="shared" si="454"/>
        <v>-105208.9184464131</v>
      </c>
      <c r="AA140" s="91">
        <f t="shared" si="454"/>
        <v>-105208.9184464131</v>
      </c>
      <c r="AB140" s="91">
        <f t="shared" si="454"/>
        <v>-105208.9184464131</v>
      </c>
      <c r="AC140" s="91">
        <f t="shared" si="454"/>
        <v>-105208.9184464131</v>
      </c>
      <c r="AD140" s="91">
        <f t="shared" si="454"/>
        <v>-98005.551090243243</v>
      </c>
      <c r="AE140" s="91">
        <f t="shared" si="454"/>
        <v>-32511.578995552743</v>
      </c>
      <c r="AF140" s="91">
        <f t="shared" si="454"/>
        <v>-25463.69516638968</v>
      </c>
      <c r="AG140" s="91">
        <f t="shared" si="454"/>
        <v>-18450.064391308111</v>
      </c>
      <c r="AH140" s="91">
        <f t="shared" si="454"/>
        <v>-11443.449320202482</v>
      </c>
      <c r="AI140" s="91">
        <f t="shared" si="454"/>
        <v>-4417.6864232628068</v>
      </c>
      <c r="AJ140" s="48">
        <f t="shared" si="454"/>
        <v>-734436.61761902459</v>
      </c>
      <c r="AK140" s="7"/>
      <c r="AL140" s="5" t="s">
        <v>283</v>
      </c>
      <c r="AM140" s="91">
        <f t="shared" ref="AM140:AY140" si="455">SUM(AM134:AM139)</f>
        <v>-967.5099934501086</v>
      </c>
      <c r="AN140" s="91">
        <f t="shared" si="455"/>
        <v>-18388.961476258202</v>
      </c>
      <c r="AO140" s="91">
        <f t="shared" si="455"/>
        <v>-11157.948907846583</v>
      </c>
      <c r="AP140" s="91">
        <f t="shared" si="455"/>
        <v>-3810.539349538381</v>
      </c>
      <c r="AQ140" s="91">
        <f t="shared" si="455"/>
        <v>3014.5275092578468</v>
      </c>
      <c r="AR140" s="91">
        <f t="shared" si="455"/>
        <v>8981.2191016563374</v>
      </c>
      <c r="AS140" s="91">
        <f t="shared" si="455"/>
        <v>15092.636236388784</v>
      </c>
      <c r="AT140" s="91">
        <f t="shared" si="455"/>
        <v>21366.709371918812</v>
      </c>
      <c r="AU140" s="91">
        <f t="shared" si="455"/>
        <v>27821.487597823914</v>
      </c>
      <c r="AV140" s="91">
        <f t="shared" si="455"/>
        <v>34475.219115409825</v>
      </c>
      <c r="AW140" s="91">
        <f t="shared" si="455"/>
        <v>41346.429123660702</v>
      </c>
      <c r="AX140" s="91">
        <f t="shared" si="455"/>
        <v>48453.995650671299</v>
      </c>
      <c r="AY140" s="48">
        <f t="shared" si="455"/>
        <v>166227.26397969425</v>
      </c>
      <c r="AZ140" s="7"/>
      <c r="BA140" s="4" t="s">
        <v>283</v>
      </c>
      <c r="BB140" s="91">
        <f t="shared" ref="BB140:BN140" si="456">SUM(BB134:BB139)</f>
        <v>57609.586732015043</v>
      </c>
      <c r="BC140" s="91">
        <f t="shared" si="456"/>
        <v>41866.39005113599</v>
      </c>
      <c r="BD140" s="91">
        <f t="shared" si="456"/>
        <v>49800.930743048099</v>
      </c>
      <c r="BE140" s="91">
        <f t="shared" si="456"/>
        <v>58052.340355244567</v>
      </c>
      <c r="BF140" s="91">
        <f t="shared" si="456"/>
        <v>66642.360108961569</v>
      </c>
      <c r="BG140" s="91">
        <f t="shared" si="456"/>
        <v>75593.521996382784</v>
      </c>
      <c r="BH140" s="91">
        <f t="shared" si="456"/>
        <v>84929.222756118601</v>
      </c>
      <c r="BI140" s="91">
        <f t="shared" si="456"/>
        <v>94673.799114815876</v>
      </c>
      <c r="BJ140" s="91">
        <f t="shared" si="456"/>
        <v>104852.60463660686</v>
      </c>
      <c r="BK140" s="91">
        <f t="shared" si="456"/>
        <v>115492.08851494158</v>
      </c>
      <c r="BL140" s="91">
        <f t="shared" si="456"/>
        <v>126619.87663640402</v>
      </c>
      <c r="BM140" s="91">
        <f t="shared" si="456"/>
        <v>138264.85524326074</v>
      </c>
      <c r="BN140" s="48">
        <f t="shared" si="456"/>
        <v>1014397.5768889356</v>
      </c>
      <c r="BO140" s="7"/>
      <c r="BP140" s="4" t="s">
        <v>283</v>
      </c>
      <c r="BQ140" s="91">
        <f t="shared" ref="BQ140:CC140" si="457">SUM(BQ134:BQ139)</f>
        <v>141200.68996289163</v>
      </c>
      <c r="BR140" s="91">
        <f t="shared" si="457"/>
        <v>145527.86871536361</v>
      </c>
      <c r="BS140" s="91">
        <f t="shared" si="457"/>
        <v>158911.65843442804</v>
      </c>
      <c r="BT140" s="91">
        <f t="shared" si="457"/>
        <v>172942.5696619637</v>
      </c>
      <c r="BU140" s="91">
        <f t="shared" si="457"/>
        <v>187657.15922837585</v>
      </c>
      <c r="BV140" s="91">
        <f t="shared" si="457"/>
        <v>203093.81928490935</v>
      </c>
      <c r="BW140" s="91">
        <f t="shared" si="457"/>
        <v>219292.88845903511</v>
      </c>
      <c r="BX140" s="91">
        <f t="shared" si="457"/>
        <v>236296.76833945763</v>
      </c>
      <c r="BY140" s="91">
        <f t="shared" si="457"/>
        <v>254150.04567169677</v>
      </c>
      <c r="BZ140" s="91">
        <f t="shared" si="457"/>
        <v>272899.6206592595</v>
      </c>
      <c r="CA140" s="91">
        <f t="shared" si="457"/>
        <v>292594.84178104287</v>
      </c>
      <c r="CB140" s="91">
        <f t="shared" si="457"/>
        <v>313287.64755281201</v>
      </c>
      <c r="CC140" s="48">
        <f t="shared" si="457"/>
        <v>2597855.5777512365</v>
      </c>
      <c r="CE140" s="4" t="s">
        <v>283</v>
      </c>
      <c r="CF140" s="91">
        <f t="shared" ref="CF140:CR140" si="458">SUM(CF134:CF139)</f>
        <v>316614.92926894344</v>
      </c>
      <c r="CG140" s="91">
        <f t="shared" si="458"/>
        <v>367281.67733819823</v>
      </c>
      <c r="CH140" s="91">
        <f t="shared" si="458"/>
        <v>391307.05344235816</v>
      </c>
      <c r="CI140" s="91">
        <f t="shared" si="458"/>
        <v>416566.77249864821</v>
      </c>
      <c r="CJ140" s="91">
        <f t="shared" si="458"/>
        <v>443128.12512947782</v>
      </c>
      <c r="CK140" s="91">
        <f t="shared" si="458"/>
        <v>471062.01492705802</v>
      </c>
      <c r="CL140" s="91">
        <f t="shared" si="458"/>
        <v>500443.162594466</v>
      </c>
      <c r="CM140" s="91">
        <f t="shared" si="458"/>
        <v>531350.32127393235</v>
      </c>
      <c r="CN140" s="91">
        <f t="shared" si="458"/>
        <v>563866.50372266548</v>
      </c>
      <c r="CO140" s="91">
        <f t="shared" si="458"/>
        <v>598079.22203214373</v>
      </c>
      <c r="CP140" s="91">
        <f t="shared" si="458"/>
        <v>634080.7406247016</v>
      </c>
      <c r="CQ140" s="91">
        <f t="shared" si="458"/>
        <v>671968.34330152371</v>
      </c>
      <c r="CR140" s="48">
        <f t="shared" si="458"/>
        <v>5905748.8661541156</v>
      </c>
    </row>
    <row r="141" spans="1:96" ht="18.75" customHeight="1" x14ac:dyDescent="0.25">
      <c r="A141" s="102"/>
      <c r="B141" s="5"/>
      <c r="C141" s="4"/>
      <c r="D141" s="4"/>
      <c r="E141" s="4"/>
      <c r="F141" s="4"/>
      <c r="G141" s="4"/>
      <c r="H141" s="100"/>
      <c r="I141" s="100"/>
      <c r="J141" s="100"/>
      <c r="K141" s="100"/>
      <c r="L141" s="100"/>
      <c r="M141" s="100"/>
      <c r="N141" s="100"/>
      <c r="O141" s="100"/>
      <c r="P141" s="100"/>
      <c r="Q141" s="4"/>
      <c r="R141" s="4"/>
      <c r="S141" s="4"/>
      <c r="T141" s="4"/>
      <c r="U141" s="23"/>
      <c r="V141" s="4"/>
      <c r="W141" s="4" t="s">
        <v>284</v>
      </c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48"/>
      <c r="AK141" s="7"/>
      <c r="AL141" s="4" t="s">
        <v>284</v>
      </c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48"/>
      <c r="AZ141" s="7"/>
      <c r="BA141" s="4" t="s">
        <v>284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48"/>
      <c r="BO141" s="7"/>
      <c r="BP141" s="4" t="s">
        <v>284</v>
      </c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48"/>
      <c r="CE141" s="4" t="s">
        <v>284</v>
      </c>
      <c r="CF141" s="70"/>
      <c r="CG141" s="70"/>
      <c r="CH141" s="70"/>
      <c r="CI141" s="70"/>
      <c r="CJ141" s="70"/>
      <c r="CK141" s="70"/>
      <c r="CL141" s="70"/>
      <c r="CM141" s="70"/>
      <c r="CN141" s="70"/>
      <c r="CO141" s="70"/>
      <c r="CP141" s="70"/>
      <c r="CQ141" s="70"/>
      <c r="CR141" s="48"/>
    </row>
    <row r="142" spans="1:96" ht="18.75" customHeight="1" x14ac:dyDescent="0.25">
      <c r="A142" s="4"/>
      <c r="B142" s="5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100"/>
      <c r="O142" s="100"/>
      <c r="P142" s="100"/>
      <c r="Q142" s="4"/>
      <c r="R142" s="4"/>
      <c r="S142" s="4"/>
      <c r="T142" s="4"/>
      <c r="U142" s="23"/>
      <c r="V142" s="4"/>
      <c r="W142" s="4" t="s">
        <v>285</v>
      </c>
      <c r="X142" s="70">
        <v>0</v>
      </c>
      <c r="Y142" s="70">
        <v>0</v>
      </c>
      <c r="Z142" s="70">
        <v>0</v>
      </c>
      <c r="AA142" s="70">
        <v>0</v>
      </c>
      <c r="AB142" s="70">
        <v>0</v>
      </c>
      <c r="AC142" s="70">
        <v>0</v>
      </c>
      <c r="AD142" s="70">
        <v>0</v>
      </c>
      <c r="AE142" s="70">
        <v>0</v>
      </c>
      <c r="AF142" s="70">
        <v>0</v>
      </c>
      <c r="AG142" s="70">
        <v>0</v>
      </c>
      <c r="AH142" s="70">
        <v>0</v>
      </c>
      <c r="AI142" s="70">
        <v>0</v>
      </c>
      <c r="AJ142" s="48">
        <f>SUM(X142:AI142)</f>
        <v>0</v>
      </c>
      <c r="AK142" s="7"/>
      <c r="AL142" s="4" t="s">
        <v>285</v>
      </c>
      <c r="AM142" s="70">
        <v>0</v>
      </c>
      <c r="AN142" s="70">
        <v>0</v>
      </c>
      <c r="AO142" s="70">
        <v>0</v>
      </c>
      <c r="AP142" s="70">
        <v>0</v>
      </c>
      <c r="AQ142" s="70">
        <v>0</v>
      </c>
      <c r="AR142" s="70">
        <v>0</v>
      </c>
      <c r="AS142" s="70">
        <v>0</v>
      </c>
      <c r="AT142" s="70">
        <v>0</v>
      </c>
      <c r="AU142" s="70">
        <v>0</v>
      </c>
      <c r="AV142" s="70">
        <v>0</v>
      </c>
      <c r="AW142" s="70">
        <v>0</v>
      </c>
      <c r="AX142" s="70">
        <v>0</v>
      </c>
      <c r="AY142" s="48">
        <f>SUM(AM142:AX142)</f>
        <v>0</v>
      </c>
      <c r="AZ142" s="7"/>
      <c r="BA142" s="4" t="s">
        <v>285</v>
      </c>
      <c r="BB142" s="70">
        <v>0</v>
      </c>
      <c r="BC142" s="70">
        <v>0</v>
      </c>
      <c r="BD142" s="70">
        <v>0</v>
      </c>
      <c r="BE142" s="70">
        <v>0</v>
      </c>
      <c r="BF142" s="70">
        <v>0</v>
      </c>
      <c r="BG142" s="70">
        <v>0</v>
      </c>
      <c r="BH142" s="70">
        <v>0</v>
      </c>
      <c r="BI142" s="70">
        <v>0</v>
      </c>
      <c r="BJ142" s="70">
        <v>0</v>
      </c>
      <c r="BK142" s="70">
        <v>0</v>
      </c>
      <c r="BL142" s="70">
        <v>0</v>
      </c>
      <c r="BM142" s="70">
        <v>0</v>
      </c>
      <c r="BN142" s="48">
        <f>SUM(BB142:BM142)</f>
        <v>0</v>
      </c>
      <c r="BO142" s="7"/>
      <c r="BP142" s="4" t="s">
        <v>285</v>
      </c>
      <c r="BQ142" s="70">
        <v>0</v>
      </c>
      <c r="BR142" s="70">
        <v>0</v>
      </c>
      <c r="BS142" s="70">
        <v>0</v>
      </c>
      <c r="BT142" s="70">
        <v>0</v>
      </c>
      <c r="BU142" s="70">
        <v>0</v>
      </c>
      <c r="BV142" s="70">
        <v>0</v>
      </c>
      <c r="BW142" s="70">
        <v>0</v>
      </c>
      <c r="BX142" s="70">
        <v>0</v>
      </c>
      <c r="BY142" s="70">
        <v>0</v>
      </c>
      <c r="BZ142" s="70">
        <v>0</v>
      </c>
      <c r="CA142" s="70">
        <v>0</v>
      </c>
      <c r="CB142" s="70">
        <v>0</v>
      </c>
      <c r="CC142" s="48">
        <f>SUM(BQ142:CB142)</f>
        <v>0</v>
      </c>
      <c r="CE142" s="4" t="s">
        <v>285</v>
      </c>
      <c r="CF142" s="70">
        <v>0</v>
      </c>
      <c r="CG142" s="70">
        <v>0</v>
      </c>
      <c r="CH142" s="70">
        <v>0</v>
      </c>
      <c r="CI142" s="70">
        <v>0</v>
      </c>
      <c r="CJ142" s="70">
        <v>0</v>
      </c>
      <c r="CK142" s="70">
        <v>0</v>
      </c>
      <c r="CL142" s="70">
        <v>0</v>
      </c>
      <c r="CM142" s="70">
        <v>0</v>
      </c>
      <c r="CN142" s="70">
        <v>0</v>
      </c>
      <c r="CO142" s="70">
        <v>0</v>
      </c>
      <c r="CP142" s="70">
        <v>0</v>
      </c>
      <c r="CQ142" s="70">
        <v>0</v>
      </c>
      <c r="CR142" s="48">
        <f>SUM(CF142:CQ142)</f>
        <v>0</v>
      </c>
    </row>
    <row r="143" spans="1:96" ht="18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23"/>
      <c r="V143" s="4"/>
      <c r="W143" s="4" t="s">
        <v>286</v>
      </c>
      <c r="X143" s="70">
        <f t="shared" ref="X143:AI143" si="459">-X22</f>
        <v>-30000</v>
      </c>
      <c r="Y143" s="70">
        <f t="shared" si="459"/>
        <v>0</v>
      </c>
      <c r="Z143" s="70">
        <f t="shared" si="459"/>
        <v>0</v>
      </c>
      <c r="AA143" s="70">
        <f t="shared" si="459"/>
        <v>0</v>
      </c>
      <c r="AB143" s="70">
        <f t="shared" si="459"/>
        <v>0</v>
      </c>
      <c r="AC143" s="70">
        <f t="shared" si="459"/>
        <v>0</v>
      </c>
      <c r="AD143" s="70">
        <f t="shared" si="459"/>
        <v>0</v>
      </c>
      <c r="AE143" s="70">
        <f t="shared" si="459"/>
        <v>0</v>
      </c>
      <c r="AF143" s="70">
        <f t="shared" si="459"/>
        <v>0</v>
      </c>
      <c r="AG143" s="70">
        <f t="shared" si="459"/>
        <v>0</v>
      </c>
      <c r="AH143" s="70">
        <f t="shared" si="459"/>
        <v>0</v>
      </c>
      <c r="AI143" s="70">
        <f t="shared" si="459"/>
        <v>0</v>
      </c>
      <c r="AJ143" s="48">
        <f>SUM(X143:AI143)</f>
        <v>-30000</v>
      </c>
      <c r="AK143" s="7"/>
      <c r="AL143" s="4" t="s">
        <v>287</v>
      </c>
      <c r="AM143" s="70">
        <f t="shared" ref="AM143:AX143" si="460">-AM22</f>
        <v>-10000</v>
      </c>
      <c r="AN143" s="70">
        <f t="shared" si="460"/>
        <v>0</v>
      </c>
      <c r="AO143" s="70">
        <f t="shared" si="460"/>
        <v>0</v>
      </c>
      <c r="AP143" s="70">
        <f t="shared" si="460"/>
        <v>0</v>
      </c>
      <c r="AQ143" s="70">
        <f t="shared" si="460"/>
        <v>0</v>
      </c>
      <c r="AR143" s="70">
        <f t="shared" si="460"/>
        <v>0</v>
      </c>
      <c r="AS143" s="70">
        <f t="shared" si="460"/>
        <v>0</v>
      </c>
      <c r="AT143" s="70">
        <f t="shared" si="460"/>
        <v>0</v>
      </c>
      <c r="AU143" s="70">
        <f t="shared" si="460"/>
        <v>0</v>
      </c>
      <c r="AV143" s="70">
        <f t="shared" si="460"/>
        <v>0</v>
      </c>
      <c r="AW143" s="70">
        <f t="shared" si="460"/>
        <v>0</v>
      </c>
      <c r="AX143" s="70">
        <f t="shared" si="460"/>
        <v>0</v>
      </c>
      <c r="AY143" s="48">
        <f>SUM(AM143:AX143)</f>
        <v>-10000</v>
      </c>
      <c r="AZ143" s="7"/>
      <c r="BA143" s="4" t="s">
        <v>287</v>
      </c>
      <c r="BB143" s="70">
        <f t="shared" ref="BB143:BM143" si="461">-BB22</f>
        <v>-10000</v>
      </c>
      <c r="BC143" s="70">
        <f t="shared" si="461"/>
        <v>0</v>
      </c>
      <c r="BD143" s="70">
        <f t="shared" si="461"/>
        <v>0</v>
      </c>
      <c r="BE143" s="70">
        <f t="shared" si="461"/>
        <v>0</v>
      </c>
      <c r="BF143" s="70">
        <f t="shared" si="461"/>
        <v>0</v>
      </c>
      <c r="BG143" s="70">
        <f t="shared" si="461"/>
        <v>0</v>
      </c>
      <c r="BH143" s="70">
        <f t="shared" si="461"/>
        <v>0</v>
      </c>
      <c r="BI143" s="70">
        <f t="shared" si="461"/>
        <v>0</v>
      </c>
      <c r="BJ143" s="70">
        <f t="shared" si="461"/>
        <v>0</v>
      </c>
      <c r="BK143" s="70">
        <f t="shared" si="461"/>
        <v>0</v>
      </c>
      <c r="BL143" s="70">
        <f t="shared" si="461"/>
        <v>0</v>
      </c>
      <c r="BM143" s="70">
        <f t="shared" si="461"/>
        <v>0</v>
      </c>
      <c r="BN143" s="48">
        <f>SUM(BB143:BM143)</f>
        <v>-10000</v>
      </c>
      <c r="BO143" s="7"/>
      <c r="BP143" s="4" t="s">
        <v>287</v>
      </c>
      <c r="BQ143" s="70">
        <f t="shared" ref="BQ143:CB143" si="462">-BQ22</f>
        <v>-10000</v>
      </c>
      <c r="BR143" s="70">
        <f t="shared" si="462"/>
        <v>0</v>
      </c>
      <c r="BS143" s="70">
        <f t="shared" si="462"/>
        <v>0</v>
      </c>
      <c r="BT143" s="70">
        <f t="shared" si="462"/>
        <v>0</v>
      </c>
      <c r="BU143" s="70">
        <f t="shared" si="462"/>
        <v>0</v>
      </c>
      <c r="BV143" s="70">
        <f t="shared" si="462"/>
        <v>0</v>
      </c>
      <c r="BW143" s="70">
        <f t="shared" si="462"/>
        <v>0</v>
      </c>
      <c r="BX143" s="70">
        <f t="shared" si="462"/>
        <v>0</v>
      </c>
      <c r="BY143" s="70">
        <f t="shared" si="462"/>
        <v>0</v>
      </c>
      <c r="BZ143" s="70">
        <f t="shared" si="462"/>
        <v>0</v>
      </c>
      <c r="CA143" s="70">
        <f t="shared" si="462"/>
        <v>0</v>
      </c>
      <c r="CB143" s="70">
        <f t="shared" si="462"/>
        <v>0</v>
      </c>
      <c r="CC143" s="48">
        <f>SUM(BQ143:CB143)</f>
        <v>-10000</v>
      </c>
      <c r="CE143" s="4" t="s">
        <v>287</v>
      </c>
      <c r="CF143" s="70">
        <f t="shared" ref="CF143:CQ143" si="463">-CF22</f>
        <v>-15000</v>
      </c>
      <c r="CG143" s="70">
        <f t="shared" si="463"/>
        <v>0</v>
      </c>
      <c r="CH143" s="70">
        <f t="shared" si="463"/>
        <v>0</v>
      </c>
      <c r="CI143" s="70">
        <f t="shared" si="463"/>
        <v>0</v>
      </c>
      <c r="CJ143" s="70">
        <f t="shared" si="463"/>
        <v>0</v>
      </c>
      <c r="CK143" s="70">
        <f t="shared" si="463"/>
        <v>0</v>
      </c>
      <c r="CL143" s="70">
        <f t="shared" si="463"/>
        <v>0</v>
      </c>
      <c r="CM143" s="70">
        <f t="shared" si="463"/>
        <v>0</v>
      </c>
      <c r="CN143" s="70">
        <f t="shared" si="463"/>
        <v>0</v>
      </c>
      <c r="CO143" s="70">
        <f t="shared" si="463"/>
        <v>0</v>
      </c>
      <c r="CP143" s="70">
        <f t="shared" si="463"/>
        <v>0</v>
      </c>
      <c r="CQ143" s="70">
        <f t="shared" si="463"/>
        <v>0</v>
      </c>
      <c r="CR143" s="48">
        <f>SUM(CF143:CQ143)</f>
        <v>-15000</v>
      </c>
    </row>
    <row r="144" spans="1:96" ht="18.75" customHeight="1" x14ac:dyDescent="0.25">
      <c r="A144" s="4"/>
      <c r="B144" s="5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23"/>
      <c r="V144" s="4"/>
      <c r="W144" s="5" t="s">
        <v>288</v>
      </c>
      <c r="X144" s="91">
        <f t="shared" ref="X144:AI144" si="464">SUM(X142:X143)</f>
        <v>-30000</v>
      </c>
      <c r="Y144" s="91">
        <f t="shared" si="464"/>
        <v>0</v>
      </c>
      <c r="Z144" s="91">
        <f t="shared" si="464"/>
        <v>0</v>
      </c>
      <c r="AA144" s="91">
        <f t="shared" si="464"/>
        <v>0</v>
      </c>
      <c r="AB144" s="91">
        <f t="shared" si="464"/>
        <v>0</v>
      </c>
      <c r="AC144" s="91">
        <f t="shared" si="464"/>
        <v>0</v>
      </c>
      <c r="AD144" s="91">
        <f t="shared" si="464"/>
        <v>0</v>
      </c>
      <c r="AE144" s="91">
        <f t="shared" si="464"/>
        <v>0</v>
      </c>
      <c r="AF144" s="91">
        <f t="shared" si="464"/>
        <v>0</v>
      </c>
      <c r="AG144" s="91">
        <f t="shared" si="464"/>
        <v>0</v>
      </c>
      <c r="AH144" s="91">
        <f t="shared" si="464"/>
        <v>0</v>
      </c>
      <c r="AI144" s="91">
        <f t="shared" si="464"/>
        <v>0</v>
      </c>
      <c r="AJ144" s="48">
        <f>SUM(X144:AI144)</f>
        <v>-30000</v>
      </c>
      <c r="AK144" s="7"/>
      <c r="AL144" s="5" t="s">
        <v>288</v>
      </c>
      <c r="AM144" s="91">
        <f t="shared" ref="AM144:AX144" si="465">SUM(AM142:AM143)</f>
        <v>-10000</v>
      </c>
      <c r="AN144" s="91">
        <f t="shared" si="465"/>
        <v>0</v>
      </c>
      <c r="AO144" s="91">
        <f t="shared" si="465"/>
        <v>0</v>
      </c>
      <c r="AP144" s="91">
        <f t="shared" si="465"/>
        <v>0</v>
      </c>
      <c r="AQ144" s="91">
        <f t="shared" si="465"/>
        <v>0</v>
      </c>
      <c r="AR144" s="91">
        <f t="shared" si="465"/>
        <v>0</v>
      </c>
      <c r="AS144" s="91">
        <f t="shared" si="465"/>
        <v>0</v>
      </c>
      <c r="AT144" s="91">
        <f t="shared" si="465"/>
        <v>0</v>
      </c>
      <c r="AU144" s="91">
        <f t="shared" si="465"/>
        <v>0</v>
      </c>
      <c r="AV144" s="91">
        <f t="shared" si="465"/>
        <v>0</v>
      </c>
      <c r="AW144" s="91">
        <f t="shared" si="465"/>
        <v>0</v>
      </c>
      <c r="AX144" s="91">
        <f t="shared" si="465"/>
        <v>0</v>
      </c>
      <c r="AY144" s="48">
        <f>SUM(AM144:AX144)</f>
        <v>-10000</v>
      </c>
      <c r="AZ144" s="7"/>
      <c r="BA144" s="4" t="s">
        <v>288</v>
      </c>
      <c r="BB144" s="91">
        <f t="shared" ref="BB144:BM144" si="466">SUM(BB142:BB143)</f>
        <v>-10000</v>
      </c>
      <c r="BC144" s="91">
        <f t="shared" si="466"/>
        <v>0</v>
      </c>
      <c r="BD144" s="91">
        <f t="shared" si="466"/>
        <v>0</v>
      </c>
      <c r="BE144" s="91">
        <f t="shared" si="466"/>
        <v>0</v>
      </c>
      <c r="BF144" s="91">
        <f t="shared" si="466"/>
        <v>0</v>
      </c>
      <c r="BG144" s="91">
        <f t="shared" si="466"/>
        <v>0</v>
      </c>
      <c r="BH144" s="91">
        <f t="shared" si="466"/>
        <v>0</v>
      </c>
      <c r="BI144" s="91">
        <f t="shared" si="466"/>
        <v>0</v>
      </c>
      <c r="BJ144" s="91">
        <f t="shared" si="466"/>
        <v>0</v>
      </c>
      <c r="BK144" s="91">
        <f t="shared" si="466"/>
        <v>0</v>
      </c>
      <c r="BL144" s="91">
        <f t="shared" si="466"/>
        <v>0</v>
      </c>
      <c r="BM144" s="91">
        <f t="shared" si="466"/>
        <v>0</v>
      </c>
      <c r="BN144" s="48">
        <f>SUM(BB144:BM144)</f>
        <v>-10000</v>
      </c>
      <c r="BO144" s="7"/>
      <c r="BP144" s="4" t="s">
        <v>288</v>
      </c>
      <c r="BQ144" s="91">
        <f t="shared" ref="BQ144:CB144" si="467">SUM(BQ142:BQ143)</f>
        <v>-10000</v>
      </c>
      <c r="BR144" s="91">
        <f t="shared" si="467"/>
        <v>0</v>
      </c>
      <c r="BS144" s="91">
        <f t="shared" si="467"/>
        <v>0</v>
      </c>
      <c r="BT144" s="91">
        <f t="shared" si="467"/>
        <v>0</v>
      </c>
      <c r="BU144" s="91">
        <f t="shared" si="467"/>
        <v>0</v>
      </c>
      <c r="BV144" s="91">
        <f t="shared" si="467"/>
        <v>0</v>
      </c>
      <c r="BW144" s="91">
        <f t="shared" si="467"/>
        <v>0</v>
      </c>
      <c r="BX144" s="91">
        <f t="shared" si="467"/>
        <v>0</v>
      </c>
      <c r="BY144" s="91">
        <f t="shared" si="467"/>
        <v>0</v>
      </c>
      <c r="BZ144" s="91">
        <f t="shared" si="467"/>
        <v>0</v>
      </c>
      <c r="CA144" s="91">
        <f t="shared" si="467"/>
        <v>0</v>
      </c>
      <c r="CB144" s="91">
        <f t="shared" si="467"/>
        <v>0</v>
      </c>
      <c r="CC144" s="48">
        <f>SUM(BQ144:CB144)</f>
        <v>-10000</v>
      </c>
      <c r="CE144" s="4" t="s">
        <v>288</v>
      </c>
      <c r="CF144" s="91">
        <f t="shared" ref="CF144:CQ144" si="468">SUM(CF142:CF143)</f>
        <v>-15000</v>
      </c>
      <c r="CG144" s="91">
        <f t="shared" si="468"/>
        <v>0</v>
      </c>
      <c r="CH144" s="91">
        <f t="shared" si="468"/>
        <v>0</v>
      </c>
      <c r="CI144" s="91">
        <f t="shared" si="468"/>
        <v>0</v>
      </c>
      <c r="CJ144" s="91">
        <f t="shared" si="468"/>
        <v>0</v>
      </c>
      <c r="CK144" s="91">
        <f t="shared" si="468"/>
        <v>0</v>
      </c>
      <c r="CL144" s="91">
        <f t="shared" si="468"/>
        <v>0</v>
      </c>
      <c r="CM144" s="91">
        <f t="shared" si="468"/>
        <v>0</v>
      </c>
      <c r="CN144" s="91">
        <f t="shared" si="468"/>
        <v>0</v>
      </c>
      <c r="CO144" s="91">
        <f t="shared" si="468"/>
        <v>0</v>
      </c>
      <c r="CP144" s="91">
        <f t="shared" si="468"/>
        <v>0</v>
      </c>
      <c r="CQ144" s="91">
        <f t="shared" si="468"/>
        <v>0</v>
      </c>
      <c r="CR144" s="48">
        <f>SUM(CF144:CQ144)</f>
        <v>-15000</v>
      </c>
    </row>
    <row r="145" spans="1:96" ht="18.75" customHeight="1" x14ac:dyDescent="0.25">
      <c r="A145" s="4"/>
      <c r="B145" s="5"/>
      <c r="C145" s="4"/>
      <c r="D145" s="4"/>
      <c r="E145" s="42"/>
      <c r="F145" s="42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23"/>
      <c r="V145" s="4"/>
      <c r="W145" s="4" t="s">
        <v>289</v>
      </c>
      <c r="X145" s="70"/>
      <c r="Y145" s="70"/>
      <c r="Z145" s="70"/>
      <c r="AA145" s="70"/>
      <c r="AB145" s="70"/>
      <c r="AC145" s="70"/>
      <c r="AD145" s="70"/>
      <c r="AE145" s="70"/>
      <c r="AF145" s="70"/>
      <c r="AG145" s="70"/>
      <c r="AH145" s="70"/>
      <c r="AI145" s="70"/>
      <c r="AJ145" s="48"/>
      <c r="AK145" s="7"/>
      <c r="AL145" s="4" t="s">
        <v>289</v>
      </c>
      <c r="AM145" s="70"/>
      <c r="AN145" s="70"/>
      <c r="AO145" s="70"/>
      <c r="AP145" s="70"/>
      <c r="AQ145" s="70"/>
      <c r="AR145" s="70"/>
      <c r="AS145" s="70"/>
      <c r="AT145" s="70"/>
      <c r="AU145" s="70"/>
      <c r="AV145" s="70"/>
      <c r="AW145" s="70"/>
      <c r="AX145" s="70"/>
      <c r="AY145" s="48"/>
      <c r="AZ145" s="7"/>
      <c r="BA145" s="4" t="s">
        <v>289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48"/>
      <c r="BO145" s="7"/>
      <c r="BP145" s="4" t="s">
        <v>289</v>
      </c>
      <c r="BQ145" s="70"/>
      <c r="BR145" s="70"/>
      <c r="BS145" s="70"/>
      <c r="BT145" s="70"/>
      <c r="BU145" s="70"/>
      <c r="BV145" s="70"/>
      <c r="BW145" s="70"/>
      <c r="BX145" s="70"/>
      <c r="BY145" s="70"/>
      <c r="BZ145" s="70"/>
      <c r="CA145" s="70"/>
      <c r="CB145" s="70"/>
      <c r="CC145" s="48"/>
      <c r="CE145" s="4" t="s">
        <v>289</v>
      </c>
      <c r="CF145" s="70"/>
      <c r="CG145" s="70"/>
      <c r="CH145" s="70"/>
      <c r="CI145" s="70"/>
      <c r="CJ145" s="70"/>
      <c r="CK145" s="70"/>
      <c r="CL145" s="70"/>
      <c r="CM145" s="70"/>
      <c r="CN145" s="70"/>
      <c r="CO145" s="70"/>
      <c r="CP145" s="70"/>
      <c r="CQ145" s="70"/>
      <c r="CR145" s="48"/>
    </row>
    <row r="146" spans="1:96" ht="18.75" customHeight="1" x14ac:dyDescent="0.25">
      <c r="A146" s="4"/>
      <c r="B146" s="4"/>
      <c r="C146" s="4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23"/>
      <c r="V146" s="4"/>
      <c r="W146" s="4" t="s">
        <v>290</v>
      </c>
      <c r="X146" s="92">
        <v>1000000</v>
      </c>
      <c r="Y146" s="92">
        <f t="shared" ref="Y146:AI146" si="469">Y124-X124</f>
        <v>0</v>
      </c>
      <c r="Z146" s="92">
        <f t="shared" si="469"/>
        <v>0</v>
      </c>
      <c r="AA146" s="92">
        <f t="shared" si="469"/>
        <v>0</v>
      </c>
      <c r="AB146" s="92">
        <f t="shared" si="469"/>
        <v>0</v>
      </c>
      <c r="AC146" s="92">
        <f t="shared" si="469"/>
        <v>0</v>
      </c>
      <c r="AD146" s="92">
        <f t="shared" si="469"/>
        <v>0</v>
      </c>
      <c r="AE146" s="92">
        <f t="shared" si="469"/>
        <v>0</v>
      </c>
      <c r="AF146" s="92">
        <f t="shared" si="469"/>
        <v>0</v>
      </c>
      <c r="AG146" s="92">
        <f t="shared" si="469"/>
        <v>0</v>
      </c>
      <c r="AH146" s="92">
        <f t="shared" si="469"/>
        <v>0</v>
      </c>
      <c r="AI146" s="92">
        <f t="shared" si="469"/>
        <v>0</v>
      </c>
      <c r="AJ146" s="141">
        <f>SUM(X146:AI146)</f>
        <v>1000000</v>
      </c>
      <c r="AK146" s="7"/>
      <c r="AL146" s="4" t="s">
        <v>290</v>
      </c>
      <c r="AM146" s="92">
        <f>AM124-AJ124</f>
        <v>0</v>
      </c>
      <c r="AN146" s="92">
        <f t="shared" ref="AN146:AX146" si="470">AN124-AM124</f>
        <v>0</v>
      </c>
      <c r="AO146" s="92">
        <f t="shared" si="470"/>
        <v>0</v>
      </c>
      <c r="AP146" s="92">
        <f t="shared" si="470"/>
        <v>0</v>
      </c>
      <c r="AQ146" s="92">
        <f t="shared" si="470"/>
        <v>0</v>
      </c>
      <c r="AR146" s="92">
        <f t="shared" si="470"/>
        <v>0</v>
      </c>
      <c r="AS146" s="92">
        <f t="shared" si="470"/>
        <v>0</v>
      </c>
      <c r="AT146" s="92">
        <f t="shared" si="470"/>
        <v>0</v>
      </c>
      <c r="AU146" s="92">
        <f t="shared" si="470"/>
        <v>0</v>
      </c>
      <c r="AV146" s="92">
        <f t="shared" si="470"/>
        <v>0</v>
      </c>
      <c r="AW146" s="92">
        <f t="shared" si="470"/>
        <v>0</v>
      </c>
      <c r="AX146" s="92">
        <f t="shared" si="470"/>
        <v>0</v>
      </c>
      <c r="AY146" s="141">
        <f>SUM(AM146:AX146)</f>
        <v>0</v>
      </c>
      <c r="AZ146" s="7"/>
      <c r="BA146" s="4" t="s">
        <v>290</v>
      </c>
      <c r="BB146" s="92">
        <v>1000000</v>
      </c>
      <c r="BC146" s="92">
        <f t="shared" ref="BC146:BM146" si="471">BC124-BB124</f>
        <v>0</v>
      </c>
      <c r="BD146" s="92">
        <f t="shared" si="471"/>
        <v>0</v>
      </c>
      <c r="BE146" s="92">
        <f t="shared" si="471"/>
        <v>0</v>
      </c>
      <c r="BF146" s="92">
        <f t="shared" si="471"/>
        <v>0</v>
      </c>
      <c r="BG146" s="92">
        <f t="shared" si="471"/>
        <v>0</v>
      </c>
      <c r="BH146" s="92">
        <f t="shared" si="471"/>
        <v>0</v>
      </c>
      <c r="BI146" s="92">
        <f t="shared" si="471"/>
        <v>0</v>
      </c>
      <c r="BJ146" s="92">
        <f t="shared" si="471"/>
        <v>0</v>
      </c>
      <c r="BK146" s="92">
        <f t="shared" si="471"/>
        <v>0</v>
      </c>
      <c r="BL146" s="92">
        <f t="shared" si="471"/>
        <v>0</v>
      </c>
      <c r="BM146" s="92">
        <f t="shared" si="471"/>
        <v>0</v>
      </c>
      <c r="BN146" s="141">
        <f>SUM(BB146:BM146)</f>
        <v>1000000</v>
      </c>
      <c r="BO146" s="7"/>
      <c r="BP146" s="4" t="s">
        <v>290</v>
      </c>
      <c r="BQ146" s="92">
        <f>BQ124-BN124</f>
        <v>0</v>
      </c>
      <c r="BR146" s="92">
        <f t="shared" ref="BR146:CB146" si="472">BR124-BQ124</f>
        <v>0</v>
      </c>
      <c r="BS146" s="92">
        <f t="shared" si="472"/>
        <v>0</v>
      </c>
      <c r="BT146" s="92">
        <f t="shared" si="472"/>
        <v>0</v>
      </c>
      <c r="BU146" s="92">
        <f t="shared" si="472"/>
        <v>0</v>
      </c>
      <c r="BV146" s="92">
        <f t="shared" si="472"/>
        <v>0</v>
      </c>
      <c r="BW146" s="92">
        <f t="shared" si="472"/>
        <v>0</v>
      </c>
      <c r="BX146" s="92">
        <f t="shared" si="472"/>
        <v>0</v>
      </c>
      <c r="BY146" s="92">
        <f t="shared" si="472"/>
        <v>0</v>
      </c>
      <c r="BZ146" s="92">
        <f t="shared" si="472"/>
        <v>0</v>
      </c>
      <c r="CA146" s="92">
        <f t="shared" si="472"/>
        <v>0</v>
      </c>
      <c r="CB146" s="92">
        <f t="shared" si="472"/>
        <v>0</v>
      </c>
      <c r="CC146" s="141">
        <f>SUM(BQ146:CB146)</f>
        <v>0</v>
      </c>
      <c r="CE146" s="4" t="s">
        <v>290</v>
      </c>
      <c r="CF146" s="92">
        <f>CF124-CC124</f>
        <v>0</v>
      </c>
      <c r="CG146" s="92">
        <f t="shared" ref="CG146:CQ146" si="473">CG124-CF124</f>
        <v>0</v>
      </c>
      <c r="CH146" s="92">
        <f t="shared" si="473"/>
        <v>0</v>
      </c>
      <c r="CI146" s="92">
        <f t="shared" si="473"/>
        <v>0</v>
      </c>
      <c r="CJ146" s="92">
        <f t="shared" si="473"/>
        <v>0</v>
      </c>
      <c r="CK146" s="92">
        <f t="shared" si="473"/>
        <v>0</v>
      </c>
      <c r="CL146" s="92">
        <f t="shared" si="473"/>
        <v>0</v>
      </c>
      <c r="CM146" s="92">
        <f t="shared" si="473"/>
        <v>0</v>
      </c>
      <c r="CN146" s="92">
        <f t="shared" si="473"/>
        <v>0</v>
      </c>
      <c r="CO146" s="92">
        <f t="shared" si="473"/>
        <v>0</v>
      </c>
      <c r="CP146" s="92">
        <f t="shared" si="473"/>
        <v>0</v>
      </c>
      <c r="CQ146" s="92">
        <f t="shared" si="473"/>
        <v>0</v>
      </c>
      <c r="CR146" s="141">
        <f>SUM(CF146:CQ146)</f>
        <v>0</v>
      </c>
    </row>
    <row r="147" spans="1:96" ht="18.75" customHeight="1" x14ac:dyDescent="0.25">
      <c r="A147" s="4"/>
      <c r="B147" s="5"/>
      <c r="C147" s="5"/>
      <c r="D147" s="5"/>
      <c r="E147" s="4"/>
      <c r="F147" s="5"/>
      <c r="G147" s="5"/>
      <c r="H147" s="4"/>
      <c r="I147" s="4"/>
      <c r="J147" s="4"/>
      <c r="K147" s="4"/>
      <c r="L147" s="4"/>
      <c r="M147" s="4"/>
      <c r="N147" s="4"/>
      <c r="O147" s="4"/>
      <c r="P147" s="4"/>
      <c r="Q147" s="45"/>
      <c r="R147" s="45"/>
      <c r="S147" s="45"/>
      <c r="T147" s="4"/>
      <c r="U147" s="23"/>
      <c r="V147" s="4"/>
      <c r="W147" s="4" t="s">
        <v>291</v>
      </c>
      <c r="X147" s="91">
        <f t="shared" ref="X147:AJ147" si="474">X140+X144+X146</f>
        <v>951900</v>
      </c>
      <c r="Y147" s="91">
        <f t="shared" si="474"/>
        <v>-105208.9184464131</v>
      </c>
      <c r="Z147" s="91">
        <f t="shared" si="474"/>
        <v>-105208.9184464131</v>
      </c>
      <c r="AA147" s="91">
        <f t="shared" si="474"/>
        <v>-105208.9184464131</v>
      </c>
      <c r="AB147" s="91">
        <f t="shared" si="474"/>
        <v>-105208.9184464131</v>
      </c>
      <c r="AC147" s="91">
        <f t="shared" si="474"/>
        <v>-105208.9184464131</v>
      </c>
      <c r="AD147" s="91">
        <f t="shared" si="474"/>
        <v>-98005.551090243243</v>
      </c>
      <c r="AE147" s="91">
        <f t="shared" si="474"/>
        <v>-32511.578995552743</v>
      </c>
      <c r="AF147" s="91">
        <f t="shared" si="474"/>
        <v>-25463.69516638968</v>
      </c>
      <c r="AG147" s="91">
        <f t="shared" si="474"/>
        <v>-18450.064391308111</v>
      </c>
      <c r="AH147" s="91">
        <f t="shared" si="474"/>
        <v>-11443.449320202482</v>
      </c>
      <c r="AI147" s="91">
        <f t="shared" si="474"/>
        <v>-4417.6864232628068</v>
      </c>
      <c r="AJ147" s="48">
        <f t="shared" si="474"/>
        <v>235563.38238097541</v>
      </c>
      <c r="AK147" s="7"/>
      <c r="AL147" s="4" t="s">
        <v>291</v>
      </c>
      <c r="AM147" s="91">
        <f t="shared" ref="AM147:AX147" si="475">AM140+AM144+AM146</f>
        <v>-10967.509993450109</v>
      </c>
      <c r="AN147" s="91">
        <f t="shared" si="475"/>
        <v>-18388.961476258202</v>
      </c>
      <c r="AO147" s="91">
        <f t="shared" si="475"/>
        <v>-11157.948907846583</v>
      </c>
      <c r="AP147" s="91">
        <f t="shared" si="475"/>
        <v>-3810.539349538381</v>
      </c>
      <c r="AQ147" s="91">
        <f t="shared" si="475"/>
        <v>3014.5275092578468</v>
      </c>
      <c r="AR147" s="91">
        <f t="shared" si="475"/>
        <v>8981.2191016563374</v>
      </c>
      <c r="AS147" s="91">
        <f t="shared" si="475"/>
        <v>15092.636236388784</v>
      </c>
      <c r="AT147" s="91">
        <f t="shared" si="475"/>
        <v>21366.709371918812</v>
      </c>
      <c r="AU147" s="91">
        <f t="shared" si="475"/>
        <v>27821.487597823914</v>
      </c>
      <c r="AV147" s="91">
        <f t="shared" si="475"/>
        <v>34475.219115409825</v>
      </c>
      <c r="AW147" s="91">
        <f t="shared" si="475"/>
        <v>41346.429123660702</v>
      </c>
      <c r="AX147" s="91">
        <f t="shared" si="475"/>
        <v>48453.995650671299</v>
      </c>
      <c r="AY147" s="48">
        <f>AX148+AX147</f>
        <v>391790.64636066958</v>
      </c>
      <c r="AZ147" s="7"/>
      <c r="BA147" s="4" t="s">
        <v>291</v>
      </c>
      <c r="BB147" s="91">
        <f t="shared" ref="BB147:BM147" si="476">BB140+BB144+BB146</f>
        <v>1047609.586732015</v>
      </c>
      <c r="BC147" s="91">
        <f t="shared" si="476"/>
        <v>41866.39005113599</v>
      </c>
      <c r="BD147" s="91">
        <f t="shared" si="476"/>
        <v>49800.930743048099</v>
      </c>
      <c r="BE147" s="91">
        <f t="shared" si="476"/>
        <v>58052.340355244567</v>
      </c>
      <c r="BF147" s="91">
        <f t="shared" si="476"/>
        <v>66642.360108961569</v>
      </c>
      <c r="BG147" s="91">
        <f t="shared" si="476"/>
        <v>75593.521996382784</v>
      </c>
      <c r="BH147" s="91">
        <f t="shared" si="476"/>
        <v>84929.222756118601</v>
      </c>
      <c r="BI147" s="91">
        <f t="shared" si="476"/>
        <v>94673.799114815876</v>
      </c>
      <c r="BJ147" s="91">
        <f t="shared" si="476"/>
        <v>104852.60463660686</v>
      </c>
      <c r="BK147" s="91">
        <f t="shared" si="476"/>
        <v>115492.08851494158</v>
      </c>
      <c r="BL147" s="91">
        <f t="shared" si="476"/>
        <v>126619.87663640402</v>
      </c>
      <c r="BM147" s="91">
        <f t="shared" si="476"/>
        <v>138264.85524326074</v>
      </c>
      <c r="BN147" s="48">
        <f>BM148+BM147</f>
        <v>1396188.2232496056</v>
      </c>
      <c r="BO147" s="7"/>
      <c r="BP147" s="4" t="s">
        <v>291</v>
      </c>
      <c r="BQ147" s="91">
        <f t="shared" ref="BQ147:CB147" si="477">BQ140+BQ144+BQ146</f>
        <v>131200.68996289163</v>
      </c>
      <c r="BR147" s="91">
        <f t="shared" si="477"/>
        <v>145527.86871536361</v>
      </c>
      <c r="BS147" s="91">
        <f t="shared" si="477"/>
        <v>158911.65843442804</v>
      </c>
      <c r="BT147" s="91">
        <f t="shared" si="477"/>
        <v>172942.5696619637</v>
      </c>
      <c r="BU147" s="91">
        <f t="shared" si="477"/>
        <v>187657.15922837585</v>
      </c>
      <c r="BV147" s="91">
        <f t="shared" si="477"/>
        <v>203093.81928490935</v>
      </c>
      <c r="BW147" s="91">
        <f t="shared" si="477"/>
        <v>219292.88845903511</v>
      </c>
      <c r="BX147" s="91">
        <f t="shared" si="477"/>
        <v>236296.76833945763</v>
      </c>
      <c r="BY147" s="91">
        <f t="shared" si="477"/>
        <v>254150.04567169677</v>
      </c>
      <c r="BZ147" s="91">
        <f t="shared" si="477"/>
        <v>272899.6206592595</v>
      </c>
      <c r="CA147" s="91">
        <f t="shared" si="477"/>
        <v>292594.84178104287</v>
      </c>
      <c r="CB147" s="91">
        <f t="shared" si="477"/>
        <v>313287.64755281201</v>
      </c>
      <c r="CC147" s="48">
        <f>CB148+CB147</f>
        <v>3984043.8010008419</v>
      </c>
      <c r="CE147" s="4" t="s">
        <v>291</v>
      </c>
      <c r="CF147" s="91">
        <f t="shared" ref="CF147:CQ147" si="478">CF140+CF144+CF146</f>
        <v>301614.92926894344</v>
      </c>
      <c r="CG147" s="91">
        <f t="shared" si="478"/>
        <v>367281.67733819823</v>
      </c>
      <c r="CH147" s="91">
        <f t="shared" si="478"/>
        <v>391307.05344235816</v>
      </c>
      <c r="CI147" s="91">
        <f t="shared" si="478"/>
        <v>416566.77249864821</v>
      </c>
      <c r="CJ147" s="91">
        <f t="shared" si="478"/>
        <v>443128.12512947782</v>
      </c>
      <c r="CK147" s="91">
        <f t="shared" si="478"/>
        <v>471062.01492705802</v>
      </c>
      <c r="CL147" s="91">
        <f t="shared" si="478"/>
        <v>500443.162594466</v>
      </c>
      <c r="CM147" s="91">
        <f t="shared" si="478"/>
        <v>531350.32127393235</v>
      </c>
      <c r="CN147" s="91">
        <f t="shared" si="478"/>
        <v>563866.50372266548</v>
      </c>
      <c r="CO147" s="91">
        <f t="shared" si="478"/>
        <v>598079.22203214373</v>
      </c>
      <c r="CP147" s="91">
        <f t="shared" si="478"/>
        <v>634080.7406247016</v>
      </c>
      <c r="CQ147" s="91">
        <f t="shared" si="478"/>
        <v>671968.34330152371</v>
      </c>
      <c r="CR147" s="48">
        <f>CQ148+CQ147</f>
        <v>9874792.6671549585</v>
      </c>
    </row>
    <row r="148" spans="1:96" ht="18.75" customHeight="1" x14ac:dyDescent="0.25">
      <c r="A148" s="4"/>
      <c r="B148" s="5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23"/>
      <c r="V148" s="4"/>
      <c r="W148" s="4" t="s">
        <v>292</v>
      </c>
      <c r="X148" s="77">
        <v>1000000</v>
      </c>
      <c r="Y148" s="77">
        <f t="shared" ref="Y148:AI148" si="479">X115</f>
        <v>951899.99999999988</v>
      </c>
      <c r="Z148" s="77">
        <f t="shared" si="479"/>
        <v>846691.08155358676</v>
      </c>
      <c r="AA148" s="77">
        <f t="shared" si="479"/>
        <v>741482.16310717375</v>
      </c>
      <c r="AB148" s="77">
        <f t="shared" si="479"/>
        <v>636273.24466076063</v>
      </c>
      <c r="AC148" s="77">
        <f t="shared" si="479"/>
        <v>531064.3262143475</v>
      </c>
      <c r="AD148" s="77">
        <f t="shared" si="479"/>
        <v>425855.40776793438</v>
      </c>
      <c r="AE148" s="77">
        <f t="shared" si="479"/>
        <v>327849.85667769122</v>
      </c>
      <c r="AF148" s="77">
        <f t="shared" si="479"/>
        <v>295338.27768213849</v>
      </c>
      <c r="AG148" s="77">
        <f t="shared" si="479"/>
        <v>269874.5825157488</v>
      </c>
      <c r="AH148" s="77">
        <f t="shared" si="479"/>
        <v>251424.51812444068</v>
      </c>
      <c r="AI148" s="77">
        <f t="shared" si="479"/>
        <v>239981.06880423822</v>
      </c>
      <c r="AJ148" s="141">
        <v>0</v>
      </c>
      <c r="AK148" s="7"/>
      <c r="AL148" s="4" t="s">
        <v>292</v>
      </c>
      <c r="AM148" s="77">
        <f>AJ115</f>
        <v>235563.38238097541</v>
      </c>
      <c r="AN148" s="77">
        <f t="shared" ref="AN148:AX148" si="480">AM115</f>
        <v>224595.87238752519</v>
      </c>
      <c r="AO148" s="77">
        <f t="shared" si="480"/>
        <v>206206.91091126701</v>
      </c>
      <c r="AP148" s="77">
        <f t="shared" si="480"/>
        <v>195048.96200342046</v>
      </c>
      <c r="AQ148" s="77">
        <f t="shared" si="480"/>
        <v>191238.42265388209</v>
      </c>
      <c r="AR148" s="77">
        <f t="shared" si="480"/>
        <v>194252.95016313993</v>
      </c>
      <c r="AS148" s="77">
        <f t="shared" si="480"/>
        <v>203234.16926479631</v>
      </c>
      <c r="AT148" s="77">
        <f t="shared" si="480"/>
        <v>218326.80550118504</v>
      </c>
      <c r="AU148" s="77">
        <f t="shared" si="480"/>
        <v>239693.51487310391</v>
      </c>
      <c r="AV148" s="77">
        <f t="shared" si="480"/>
        <v>267515.00247092778</v>
      </c>
      <c r="AW148" s="77">
        <f t="shared" si="480"/>
        <v>301990.2215863376</v>
      </c>
      <c r="AX148" s="77">
        <f t="shared" si="480"/>
        <v>343336.65070999827</v>
      </c>
      <c r="AY148" s="141">
        <v>0</v>
      </c>
      <c r="AZ148" s="7"/>
      <c r="BA148" s="4" t="s">
        <v>292</v>
      </c>
      <c r="BB148" s="77">
        <f>AY115</f>
        <v>391790.64636066963</v>
      </c>
      <c r="BC148" s="77">
        <f t="shared" ref="BC148:BM148" si="481">BB115</f>
        <v>439400.23309268482</v>
      </c>
      <c r="BD148" s="77">
        <f t="shared" si="481"/>
        <v>481266.62314382085</v>
      </c>
      <c r="BE148" s="77">
        <f t="shared" si="481"/>
        <v>531067.55388686899</v>
      </c>
      <c r="BF148" s="77">
        <f t="shared" si="481"/>
        <v>589119.89424211357</v>
      </c>
      <c r="BG148" s="77">
        <f t="shared" si="481"/>
        <v>655762.25435107504</v>
      </c>
      <c r="BH148" s="77">
        <f t="shared" si="481"/>
        <v>731355.7763474579</v>
      </c>
      <c r="BI148" s="77">
        <f t="shared" si="481"/>
        <v>816284.99910357653</v>
      </c>
      <c r="BJ148" s="77">
        <f t="shared" si="481"/>
        <v>910958.7982183923</v>
      </c>
      <c r="BK148" s="77">
        <f t="shared" si="481"/>
        <v>1015811.4028549993</v>
      </c>
      <c r="BL148" s="77">
        <f t="shared" si="481"/>
        <v>1131303.4913699408</v>
      </c>
      <c r="BM148" s="77">
        <f t="shared" si="481"/>
        <v>1257923.3680063449</v>
      </c>
      <c r="BN148" s="141">
        <v>0</v>
      </c>
      <c r="BO148" s="7"/>
      <c r="BP148" s="4" t="s">
        <v>292</v>
      </c>
      <c r="BQ148" s="77">
        <f>BN115</f>
        <v>1396188.2232496056</v>
      </c>
      <c r="BR148" s="77">
        <f t="shared" ref="BR148:CB148" si="482">BQ115</f>
        <v>1527388.9132124973</v>
      </c>
      <c r="BS148" s="77">
        <f t="shared" si="482"/>
        <v>1672916.7819278608</v>
      </c>
      <c r="BT148" s="77">
        <f t="shared" si="482"/>
        <v>1831828.4403622888</v>
      </c>
      <c r="BU148" s="77">
        <f t="shared" si="482"/>
        <v>2004771.0100242526</v>
      </c>
      <c r="BV148" s="77">
        <f t="shared" si="482"/>
        <v>2192428.1692526285</v>
      </c>
      <c r="BW148" s="77">
        <f t="shared" si="482"/>
        <v>2395521.9885375379</v>
      </c>
      <c r="BX148" s="77">
        <f t="shared" si="482"/>
        <v>2614814.8769965731</v>
      </c>
      <c r="BY148" s="77">
        <f t="shared" si="482"/>
        <v>2851111.645336031</v>
      </c>
      <c r="BZ148" s="77">
        <f t="shared" si="482"/>
        <v>3105261.6910077278</v>
      </c>
      <c r="CA148" s="77">
        <f t="shared" si="482"/>
        <v>3378161.3116669869</v>
      </c>
      <c r="CB148" s="77">
        <f t="shared" si="482"/>
        <v>3670756.1534480299</v>
      </c>
      <c r="CC148" s="141">
        <v>0</v>
      </c>
      <c r="CE148" s="4" t="s">
        <v>292</v>
      </c>
      <c r="CF148" s="77">
        <f>CC115</f>
        <v>3984043.8010008419</v>
      </c>
      <c r="CG148" s="77">
        <f t="shared" ref="CG148:CQ148" si="483">CF115</f>
        <v>4285658.730269785</v>
      </c>
      <c r="CH148" s="77">
        <f t="shared" si="483"/>
        <v>4652940.4076079838</v>
      </c>
      <c r="CI148" s="77">
        <f t="shared" si="483"/>
        <v>5044247.4610503418</v>
      </c>
      <c r="CJ148" s="77">
        <f t="shared" si="483"/>
        <v>5460814.2335489905</v>
      </c>
      <c r="CK148" s="77">
        <f t="shared" si="483"/>
        <v>5903942.3586784685</v>
      </c>
      <c r="CL148" s="77">
        <f t="shared" si="483"/>
        <v>6375004.373605527</v>
      </c>
      <c r="CM148" s="77">
        <f t="shared" si="483"/>
        <v>6875447.5361999925</v>
      </c>
      <c r="CN148" s="77">
        <f t="shared" si="483"/>
        <v>7406797.8574739248</v>
      </c>
      <c r="CO148" s="77">
        <f t="shared" si="483"/>
        <v>7970664.3611965906</v>
      </c>
      <c r="CP148" s="77">
        <f t="shared" si="483"/>
        <v>8568743.5832287334</v>
      </c>
      <c r="CQ148" s="77">
        <f t="shared" si="483"/>
        <v>9202824.323853435</v>
      </c>
      <c r="CR148" s="141">
        <v>0</v>
      </c>
    </row>
    <row r="149" spans="1:96" ht="18.75" customHeight="1" thickBot="1" x14ac:dyDescent="0.3">
      <c r="A149" s="4"/>
      <c r="B149" s="5"/>
      <c r="C149" s="4"/>
      <c r="D149" s="4"/>
      <c r="E149" s="4"/>
      <c r="F149" s="4"/>
      <c r="G149" s="4"/>
      <c r="H149" s="5"/>
      <c r="I149" s="5"/>
      <c r="J149" s="5"/>
      <c r="K149" s="5"/>
      <c r="L149" s="5"/>
      <c r="M149" s="5"/>
      <c r="N149" s="4"/>
      <c r="O149" s="4"/>
      <c r="P149" s="4"/>
      <c r="Q149" s="4"/>
      <c r="R149" s="4"/>
      <c r="S149" s="4"/>
      <c r="T149" s="4"/>
      <c r="U149" s="23"/>
      <c r="V149" s="4"/>
      <c r="W149" s="4" t="s">
        <v>293</v>
      </c>
      <c r="X149" s="82">
        <f t="shared" ref="X149:AJ149" si="484">X147+X148</f>
        <v>1951900</v>
      </c>
      <c r="Y149" s="82">
        <f t="shared" si="484"/>
        <v>846691.08155358676</v>
      </c>
      <c r="Z149" s="82">
        <f t="shared" si="484"/>
        <v>741482.16310717363</v>
      </c>
      <c r="AA149" s="82">
        <f t="shared" si="484"/>
        <v>636273.24466076063</v>
      </c>
      <c r="AB149" s="82">
        <f t="shared" si="484"/>
        <v>531064.3262143475</v>
      </c>
      <c r="AC149" s="82">
        <f t="shared" si="484"/>
        <v>425855.40776793438</v>
      </c>
      <c r="AD149" s="82">
        <f t="shared" si="484"/>
        <v>327849.8566776911</v>
      </c>
      <c r="AE149" s="82">
        <f t="shared" si="484"/>
        <v>295338.27768213849</v>
      </c>
      <c r="AF149" s="82">
        <f t="shared" si="484"/>
        <v>269874.5825157488</v>
      </c>
      <c r="AG149" s="82">
        <f t="shared" si="484"/>
        <v>251424.51812444068</v>
      </c>
      <c r="AH149" s="82">
        <f t="shared" si="484"/>
        <v>239981.0688042382</v>
      </c>
      <c r="AI149" s="82">
        <f t="shared" si="484"/>
        <v>235563.38238097541</v>
      </c>
      <c r="AJ149" s="142">
        <f t="shared" si="484"/>
        <v>235563.38238097541</v>
      </c>
      <c r="AK149" s="7"/>
      <c r="AL149" s="4" t="s">
        <v>293</v>
      </c>
      <c r="AM149" s="82">
        <f t="shared" ref="AM149:AY149" si="485">AM147+AM148</f>
        <v>224595.87238752531</v>
      </c>
      <c r="AN149" s="82">
        <f t="shared" si="485"/>
        <v>206206.91091126698</v>
      </c>
      <c r="AO149" s="82">
        <f t="shared" si="485"/>
        <v>195048.96200342043</v>
      </c>
      <c r="AP149" s="82">
        <f t="shared" si="485"/>
        <v>191238.42265388207</v>
      </c>
      <c r="AQ149" s="82">
        <f t="shared" si="485"/>
        <v>194252.95016313993</v>
      </c>
      <c r="AR149" s="82">
        <f t="shared" si="485"/>
        <v>203234.16926479628</v>
      </c>
      <c r="AS149" s="82">
        <f t="shared" si="485"/>
        <v>218326.8055011851</v>
      </c>
      <c r="AT149" s="82">
        <f t="shared" si="485"/>
        <v>239693.51487310385</v>
      </c>
      <c r="AU149" s="82">
        <f t="shared" si="485"/>
        <v>267515.00247092784</v>
      </c>
      <c r="AV149" s="82">
        <f t="shared" si="485"/>
        <v>301990.2215863376</v>
      </c>
      <c r="AW149" s="82">
        <f t="shared" si="485"/>
        <v>343336.65070999833</v>
      </c>
      <c r="AX149" s="82">
        <f t="shared" si="485"/>
        <v>391790.64636066958</v>
      </c>
      <c r="AY149" s="142">
        <f t="shared" si="485"/>
        <v>391790.64636066958</v>
      </c>
      <c r="AZ149" s="7"/>
      <c r="BA149" s="4" t="s">
        <v>293</v>
      </c>
      <c r="BB149" s="82">
        <f t="shared" ref="BB149:BN149" si="486">BB147+BB148</f>
        <v>1439400.2330926848</v>
      </c>
      <c r="BC149" s="82">
        <f t="shared" si="486"/>
        <v>481266.62314382079</v>
      </c>
      <c r="BD149" s="82">
        <f t="shared" si="486"/>
        <v>531067.55388686899</v>
      </c>
      <c r="BE149" s="82">
        <f t="shared" si="486"/>
        <v>589119.89424211357</v>
      </c>
      <c r="BF149" s="82">
        <f t="shared" si="486"/>
        <v>655762.25435107516</v>
      </c>
      <c r="BG149" s="82">
        <f t="shared" si="486"/>
        <v>731355.77634745778</v>
      </c>
      <c r="BH149" s="82">
        <f t="shared" si="486"/>
        <v>816284.99910357653</v>
      </c>
      <c r="BI149" s="82">
        <f t="shared" si="486"/>
        <v>910958.79821839242</v>
      </c>
      <c r="BJ149" s="82">
        <f t="shared" si="486"/>
        <v>1015811.4028549992</v>
      </c>
      <c r="BK149" s="82">
        <f t="shared" si="486"/>
        <v>1131303.4913699408</v>
      </c>
      <c r="BL149" s="82">
        <f t="shared" si="486"/>
        <v>1257923.3680063449</v>
      </c>
      <c r="BM149" s="82">
        <f t="shared" si="486"/>
        <v>1396188.2232496056</v>
      </c>
      <c r="BN149" s="142">
        <f t="shared" si="486"/>
        <v>1396188.2232496056</v>
      </c>
      <c r="BO149" s="7"/>
      <c r="BP149" s="4" t="s">
        <v>293</v>
      </c>
      <c r="BQ149" s="82">
        <f t="shared" ref="BQ149:CC149" si="487">BQ147+BQ148</f>
        <v>1527388.9132124973</v>
      </c>
      <c r="BR149" s="82">
        <f t="shared" si="487"/>
        <v>1672916.7819278608</v>
      </c>
      <c r="BS149" s="82">
        <f t="shared" si="487"/>
        <v>1831828.4403622888</v>
      </c>
      <c r="BT149" s="82">
        <f t="shared" si="487"/>
        <v>2004771.0100242526</v>
      </c>
      <c r="BU149" s="82">
        <f t="shared" si="487"/>
        <v>2192428.1692526285</v>
      </c>
      <c r="BV149" s="82">
        <f t="shared" si="487"/>
        <v>2395521.9885375379</v>
      </c>
      <c r="BW149" s="82">
        <f t="shared" si="487"/>
        <v>2614814.8769965731</v>
      </c>
      <c r="BX149" s="82">
        <f t="shared" si="487"/>
        <v>2851111.6453360305</v>
      </c>
      <c r="BY149" s="82">
        <f t="shared" si="487"/>
        <v>3105261.6910077278</v>
      </c>
      <c r="BZ149" s="82">
        <f t="shared" si="487"/>
        <v>3378161.3116669874</v>
      </c>
      <c r="CA149" s="82">
        <f t="shared" si="487"/>
        <v>3670756.1534480299</v>
      </c>
      <c r="CB149" s="82">
        <f t="shared" si="487"/>
        <v>3984043.8010008419</v>
      </c>
      <c r="CC149" s="142">
        <f t="shared" si="487"/>
        <v>3984043.8010008419</v>
      </c>
      <c r="CE149" s="4" t="s">
        <v>293</v>
      </c>
      <c r="CF149" s="82">
        <f t="shared" ref="CF149:CR149" si="488">CF147+CF148</f>
        <v>4285658.730269785</v>
      </c>
      <c r="CG149" s="82">
        <f t="shared" si="488"/>
        <v>4652940.4076079829</v>
      </c>
      <c r="CH149" s="82">
        <f t="shared" si="488"/>
        <v>5044247.4610503418</v>
      </c>
      <c r="CI149" s="82">
        <f t="shared" si="488"/>
        <v>5460814.2335489905</v>
      </c>
      <c r="CJ149" s="82">
        <f t="shared" si="488"/>
        <v>5903942.3586784685</v>
      </c>
      <c r="CK149" s="82">
        <f t="shared" si="488"/>
        <v>6375004.373605527</v>
      </c>
      <c r="CL149" s="82">
        <f t="shared" si="488"/>
        <v>6875447.5361999925</v>
      </c>
      <c r="CM149" s="82">
        <f t="shared" si="488"/>
        <v>7406797.8574739248</v>
      </c>
      <c r="CN149" s="82">
        <f t="shared" si="488"/>
        <v>7970664.3611965906</v>
      </c>
      <c r="CO149" s="82">
        <f t="shared" si="488"/>
        <v>8568743.5832287334</v>
      </c>
      <c r="CP149" s="82">
        <f t="shared" si="488"/>
        <v>9202824.323853435</v>
      </c>
      <c r="CQ149" s="82">
        <f t="shared" si="488"/>
        <v>9874792.6671549585</v>
      </c>
      <c r="CR149" s="142">
        <f t="shared" si="488"/>
        <v>9874792.6671549585</v>
      </c>
    </row>
    <row r="150" spans="1:96" ht="18.75" customHeight="1" thickTop="1" x14ac:dyDescent="0.25">
      <c r="A150" s="4"/>
      <c r="B150" s="5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5"/>
      <c r="O150" s="5"/>
      <c r="P150" s="5"/>
      <c r="Q150" s="4"/>
      <c r="R150" s="4"/>
      <c r="S150" s="4"/>
      <c r="T150" s="4"/>
      <c r="U150" s="23"/>
      <c r="V150" s="4"/>
      <c r="W150" s="4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40"/>
      <c r="AK150" s="7"/>
      <c r="AL150" s="4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40"/>
      <c r="AZ150" s="7"/>
      <c r="BA150" s="4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40"/>
      <c r="BO150" s="7"/>
      <c r="BP150" s="4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40"/>
      <c r="CE150" s="4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40"/>
    </row>
    <row r="151" spans="1:96" ht="18.75" customHeight="1" x14ac:dyDescent="0.25">
      <c r="A151" s="4"/>
      <c r="B151" s="5"/>
      <c r="C151" s="4"/>
      <c r="D151" s="4"/>
      <c r="E151" s="38"/>
      <c r="F151" s="38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23"/>
      <c r="V151" s="4"/>
      <c r="W151" s="44" t="s">
        <v>273</v>
      </c>
      <c r="X151" s="93">
        <v>0</v>
      </c>
      <c r="Y151" s="93">
        <f t="shared" ref="Y151:AI151" si="489">Y149-Y115</f>
        <v>0</v>
      </c>
      <c r="Z151" s="93">
        <f t="shared" si="489"/>
        <v>0</v>
      </c>
      <c r="AA151" s="93">
        <f t="shared" si="489"/>
        <v>0</v>
      </c>
      <c r="AB151" s="93">
        <f t="shared" si="489"/>
        <v>0</v>
      </c>
      <c r="AC151" s="93">
        <f t="shared" si="489"/>
        <v>0</v>
      </c>
      <c r="AD151" s="93">
        <f t="shared" si="489"/>
        <v>0</v>
      </c>
      <c r="AE151" s="93">
        <f t="shared" si="489"/>
        <v>0</v>
      </c>
      <c r="AF151" s="93">
        <f t="shared" si="489"/>
        <v>0</v>
      </c>
      <c r="AG151" s="93">
        <f t="shared" si="489"/>
        <v>0</v>
      </c>
      <c r="AH151" s="93">
        <f t="shared" si="489"/>
        <v>0</v>
      </c>
      <c r="AI151" s="93">
        <f t="shared" si="489"/>
        <v>0</v>
      </c>
      <c r="AJ151" s="88">
        <f>AJ115-AJ149</f>
        <v>0</v>
      </c>
      <c r="AK151" s="7"/>
      <c r="AL151" s="44" t="s">
        <v>273</v>
      </c>
      <c r="AM151" s="94">
        <f t="shared" ref="AM151:AY151" si="490">AM149-AM115</f>
        <v>0</v>
      </c>
      <c r="AN151" s="94">
        <f t="shared" si="490"/>
        <v>0</v>
      </c>
      <c r="AO151" s="94">
        <f t="shared" si="490"/>
        <v>0</v>
      </c>
      <c r="AP151" s="94">
        <f t="shared" si="490"/>
        <v>0</v>
      </c>
      <c r="AQ151" s="94">
        <f t="shared" si="490"/>
        <v>0</v>
      </c>
      <c r="AR151" s="94">
        <f t="shared" si="490"/>
        <v>0</v>
      </c>
      <c r="AS151" s="94">
        <f t="shared" si="490"/>
        <v>0</v>
      </c>
      <c r="AT151" s="94">
        <f t="shared" si="490"/>
        <v>0</v>
      </c>
      <c r="AU151" s="94">
        <f t="shared" si="490"/>
        <v>0</v>
      </c>
      <c r="AV151" s="94">
        <f t="shared" si="490"/>
        <v>0</v>
      </c>
      <c r="AW151" s="94">
        <f t="shared" si="490"/>
        <v>0</v>
      </c>
      <c r="AX151" s="94">
        <f t="shared" si="490"/>
        <v>0</v>
      </c>
      <c r="AY151" s="88">
        <f t="shared" si="490"/>
        <v>0</v>
      </c>
      <c r="AZ151" s="7"/>
      <c r="BA151" s="44" t="s">
        <v>273</v>
      </c>
      <c r="BB151" s="87">
        <f t="shared" ref="BB151:BN151" si="491">BB149-BB115</f>
        <v>1000000</v>
      </c>
      <c r="BC151" s="87">
        <f t="shared" si="491"/>
        <v>0</v>
      </c>
      <c r="BD151" s="87">
        <f t="shared" si="491"/>
        <v>0</v>
      </c>
      <c r="BE151" s="87">
        <f t="shared" si="491"/>
        <v>0</v>
      </c>
      <c r="BF151" s="87">
        <f t="shared" si="491"/>
        <v>0</v>
      </c>
      <c r="BG151" s="87">
        <f t="shared" si="491"/>
        <v>0</v>
      </c>
      <c r="BH151" s="87">
        <f t="shared" si="491"/>
        <v>0</v>
      </c>
      <c r="BI151" s="87">
        <f t="shared" si="491"/>
        <v>0</v>
      </c>
      <c r="BJ151" s="87">
        <f t="shared" si="491"/>
        <v>0</v>
      </c>
      <c r="BK151" s="87">
        <f t="shared" si="491"/>
        <v>0</v>
      </c>
      <c r="BL151" s="87">
        <f t="shared" si="491"/>
        <v>0</v>
      </c>
      <c r="BM151" s="87">
        <f t="shared" si="491"/>
        <v>0</v>
      </c>
      <c r="BN151" s="88">
        <f t="shared" si="491"/>
        <v>0</v>
      </c>
      <c r="BO151" s="7"/>
      <c r="BP151" s="44" t="s">
        <v>273</v>
      </c>
      <c r="BQ151" s="87">
        <f t="shared" ref="BQ151:CC151" si="492">BQ149-BQ115</f>
        <v>0</v>
      </c>
      <c r="BR151" s="87">
        <f t="shared" si="492"/>
        <v>0</v>
      </c>
      <c r="BS151" s="87">
        <f t="shared" si="492"/>
        <v>0</v>
      </c>
      <c r="BT151" s="87">
        <f t="shared" si="492"/>
        <v>0</v>
      </c>
      <c r="BU151" s="87">
        <f t="shared" si="492"/>
        <v>0</v>
      </c>
      <c r="BV151" s="87">
        <f t="shared" si="492"/>
        <v>0</v>
      </c>
      <c r="BW151" s="87">
        <f t="shared" si="492"/>
        <v>0</v>
      </c>
      <c r="BX151" s="87">
        <f t="shared" si="492"/>
        <v>0</v>
      </c>
      <c r="BY151" s="87">
        <f t="shared" si="492"/>
        <v>0</v>
      </c>
      <c r="BZ151" s="87">
        <f t="shared" si="492"/>
        <v>0</v>
      </c>
      <c r="CA151" s="87">
        <f t="shared" si="492"/>
        <v>0</v>
      </c>
      <c r="CB151" s="87">
        <f t="shared" si="492"/>
        <v>0</v>
      </c>
      <c r="CC151" s="88">
        <f t="shared" si="492"/>
        <v>0</v>
      </c>
      <c r="CE151" s="44" t="s">
        <v>273</v>
      </c>
      <c r="CF151" s="87">
        <f t="shared" ref="CF151:CR151" si="493">CF149-CF115</f>
        <v>0</v>
      </c>
      <c r="CG151" s="87">
        <f t="shared" si="493"/>
        <v>0</v>
      </c>
      <c r="CH151" s="87">
        <f t="shared" si="493"/>
        <v>0</v>
      </c>
      <c r="CI151" s="87">
        <f t="shared" si="493"/>
        <v>0</v>
      </c>
      <c r="CJ151" s="87">
        <f t="shared" si="493"/>
        <v>0</v>
      </c>
      <c r="CK151" s="87">
        <f t="shared" si="493"/>
        <v>0</v>
      </c>
      <c r="CL151" s="87">
        <f t="shared" si="493"/>
        <v>0</v>
      </c>
      <c r="CM151" s="87">
        <f t="shared" si="493"/>
        <v>0</v>
      </c>
      <c r="CN151" s="87">
        <f t="shared" si="493"/>
        <v>0</v>
      </c>
      <c r="CO151" s="87">
        <f t="shared" si="493"/>
        <v>0</v>
      </c>
      <c r="CP151" s="87">
        <f t="shared" si="493"/>
        <v>0</v>
      </c>
      <c r="CQ151" s="87">
        <f t="shared" si="493"/>
        <v>0</v>
      </c>
      <c r="CR151" s="88">
        <f t="shared" si="493"/>
        <v>0</v>
      </c>
    </row>
    <row r="152" spans="1:96" ht="18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23"/>
      <c r="V152" s="4"/>
      <c r="W152" s="44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5"/>
      <c r="AK152" s="7"/>
      <c r="AL152" s="44"/>
      <c r="AM152" s="87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7"/>
      <c r="AY152" s="95"/>
      <c r="AZ152" s="7"/>
      <c r="BA152" s="44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7"/>
      <c r="BM152" s="87"/>
      <c r="BN152" s="95"/>
      <c r="BO152" s="7"/>
      <c r="BP152" s="44"/>
      <c r="BQ152" s="87"/>
      <c r="BR152" s="87"/>
      <c r="BS152" s="87"/>
      <c r="BT152" s="87"/>
      <c r="BU152" s="87"/>
      <c r="BV152" s="87"/>
      <c r="BW152" s="87"/>
      <c r="BX152" s="87"/>
      <c r="BY152" s="87"/>
      <c r="BZ152" s="87"/>
      <c r="CA152" s="87"/>
      <c r="CB152" s="87"/>
      <c r="CC152" s="95"/>
      <c r="CE152" s="44"/>
      <c r="CF152" s="87"/>
      <c r="CG152" s="87"/>
      <c r="CH152" s="87"/>
      <c r="CI152" s="87"/>
      <c r="CJ152" s="87"/>
      <c r="CK152" s="87"/>
      <c r="CL152" s="87"/>
      <c r="CM152" s="87"/>
      <c r="CN152" s="87"/>
      <c r="CO152" s="87"/>
      <c r="CP152" s="87"/>
      <c r="CQ152" s="87"/>
      <c r="CR152" s="95"/>
    </row>
    <row r="153" spans="1:96" ht="18.75" customHeight="1" thickBot="1" x14ac:dyDescent="0.3">
      <c r="A153" s="102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23"/>
      <c r="V153" s="4"/>
      <c r="W153" s="5" t="s">
        <v>294</v>
      </c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95"/>
      <c r="AK153" s="7"/>
      <c r="AL153" s="5" t="s">
        <v>294</v>
      </c>
      <c r="AM153" s="87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7"/>
      <c r="AY153" s="95"/>
      <c r="AZ153" s="7"/>
      <c r="BA153" s="5" t="s">
        <v>294</v>
      </c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7"/>
      <c r="BM153" s="87"/>
      <c r="BN153" s="95"/>
      <c r="BO153" s="7"/>
      <c r="BP153" s="5" t="s">
        <v>294</v>
      </c>
      <c r="BQ153" s="87"/>
      <c r="BR153" s="87"/>
      <c r="BS153" s="87"/>
      <c r="BT153" s="87"/>
      <c r="BU153" s="87"/>
      <c r="BV153" s="87"/>
      <c r="BW153" s="87"/>
      <c r="BX153" s="87"/>
      <c r="BY153" s="87"/>
      <c r="BZ153" s="87"/>
      <c r="CA153" s="87"/>
      <c r="CB153" s="87"/>
      <c r="CC153" s="95"/>
      <c r="CE153" s="5" t="s">
        <v>294</v>
      </c>
      <c r="CF153" s="87"/>
      <c r="CG153" s="87"/>
      <c r="CH153" s="87"/>
      <c r="CI153" s="87"/>
      <c r="CJ153" s="87"/>
      <c r="CK153" s="87"/>
      <c r="CL153" s="87"/>
      <c r="CM153" s="87"/>
      <c r="CN153" s="87"/>
      <c r="CO153" s="87"/>
      <c r="CP153" s="87"/>
      <c r="CQ153" s="87"/>
      <c r="CR153" s="95"/>
    </row>
    <row r="154" spans="1:96" ht="18.75" customHeight="1" thickBot="1" x14ac:dyDescent="0.3">
      <c r="A154" s="124"/>
      <c r="B154" s="124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  <c r="S154" s="124"/>
      <c r="T154" s="124"/>
      <c r="U154" s="23"/>
      <c r="V154" s="4"/>
      <c r="W154" s="7"/>
      <c r="X154" s="31" t="s">
        <v>77</v>
      </c>
      <c r="Y154" s="31" t="s">
        <v>78</v>
      </c>
      <c r="Z154" s="31" t="s">
        <v>79</v>
      </c>
      <c r="AA154" s="31" t="s">
        <v>80</v>
      </c>
      <c r="AB154" s="31" t="s">
        <v>81</v>
      </c>
      <c r="AC154" s="31" t="s">
        <v>82</v>
      </c>
      <c r="AD154" s="31" t="s">
        <v>83</v>
      </c>
      <c r="AE154" s="31" t="s">
        <v>84</v>
      </c>
      <c r="AF154" s="31" t="s">
        <v>85</v>
      </c>
      <c r="AG154" s="31" t="s">
        <v>86</v>
      </c>
      <c r="AH154" s="31" t="s">
        <v>87</v>
      </c>
      <c r="AI154" s="32" t="s">
        <v>88</v>
      </c>
      <c r="AJ154" s="98">
        <v>2026</v>
      </c>
      <c r="AK154" s="7"/>
      <c r="AL154" s="7"/>
      <c r="AM154" s="96" t="s">
        <v>77</v>
      </c>
      <c r="AN154" s="96" t="s">
        <v>78</v>
      </c>
      <c r="AO154" s="96" t="s">
        <v>79</v>
      </c>
      <c r="AP154" s="96" t="s">
        <v>80</v>
      </c>
      <c r="AQ154" s="96" t="s">
        <v>81</v>
      </c>
      <c r="AR154" s="96" t="s">
        <v>82</v>
      </c>
      <c r="AS154" s="96" t="s">
        <v>83</v>
      </c>
      <c r="AT154" s="96" t="s">
        <v>84</v>
      </c>
      <c r="AU154" s="96" t="s">
        <v>85</v>
      </c>
      <c r="AV154" s="96" t="s">
        <v>86</v>
      </c>
      <c r="AW154" s="96" t="s">
        <v>87</v>
      </c>
      <c r="AX154" s="97" t="s">
        <v>88</v>
      </c>
      <c r="AY154" s="98">
        <v>2027</v>
      </c>
      <c r="AZ154" s="7"/>
      <c r="BA154" s="7"/>
      <c r="BB154" s="96" t="s">
        <v>77</v>
      </c>
      <c r="BC154" s="96" t="s">
        <v>78</v>
      </c>
      <c r="BD154" s="96" t="s">
        <v>79</v>
      </c>
      <c r="BE154" s="96" t="s">
        <v>80</v>
      </c>
      <c r="BF154" s="96" t="s">
        <v>81</v>
      </c>
      <c r="BG154" s="96" t="s">
        <v>82</v>
      </c>
      <c r="BH154" s="96" t="s">
        <v>83</v>
      </c>
      <c r="BI154" s="96" t="s">
        <v>84</v>
      </c>
      <c r="BJ154" s="96" t="s">
        <v>85</v>
      </c>
      <c r="BK154" s="96" t="s">
        <v>86</v>
      </c>
      <c r="BL154" s="96" t="s">
        <v>87</v>
      </c>
      <c r="BM154" s="97" t="s">
        <v>88</v>
      </c>
      <c r="BN154" s="34">
        <v>2028</v>
      </c>
      <c r="BO154" s="7"/>
      <c r="BP154" s="7"/>
      <c r="BQ154" s="96" t="s">
        <v>77</v>
      </c>
      <c r="BR154" s="96" t="s">
        <v>78</v>
      </c>
      <c r="BS154" s="96" t="s">
        <v>79</v>
      </c>
      <c r="BT154" s="96" t="s">
        <v>80</v>
      </c>
      <c r="BU154" s="96" t="s">
        <v>81</v>
      </c>
      <c r="BV154" s="96" t="s">
        <v>82</v>
      </c>
      <c r="BW154" s="96" t="s">
        <v>83</v>
      </c>
      <c r="BX154" s="96" t="s">
        <v>84</v>
      </c>
      <c r="BY154" s="96" t="s">
        <v>85</v>
      </c>
      <c r="BZ154" s="96" t="s">
        <v>86</v>
      </c>
      <c r="CA154" s="96" t="s">
        <v>87</v>
      </c>
      <c r="CB154" s="97" t="s">
        <v>88</v>
      </c>
      <c r="CC154" s="98">
        <v>2029</v>
      </c>
      <c r="CE154" s="7"/>
      <c r="CF154" s="96" t="s">
        <v>77</v>
      </c>
      <c r="CG154" s="96" t="s">
        <v>78</v>
      </c>
      <c r="CH154" s="96" t="s">
        <v>79</v>
      </c>
      <c r="CI154" s="96" t="s">
        <v>80</v>
      </c>
      <c r="CJ154" s="96" t="s">
        <v>81</v>
      </c>
      <c r="CK154" s="96" t="s">
        <v>82</v>
      </c>
      <c r="CL154" s="96" t="s">
        <v>83</v>
      </c>
      <c r="CM154" s="96" t="s">
        <v>84</v>
      </c>
      <c r="CN154" s="96" t="s">
        <v>85</v>
      </c>
      <c r="CO154" s="96" t="s">
        <v>86</v>
      </c>
      <c r="CP154" s="96" t="s">
        <v>87</v>
      </c>
      <c r="CQ154" s="97" t="s">
        <v>88</v>
      </c>
      <c r="CR154" s="98">
        <v>2030</v>
      </c>
    </row>
    <row r="155" spans="1:96" ht="18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23"/>
      <c r="V155" s="4"/>
      <c r="W155" s="110" t="s">
        <v>295</v>
      </c>
      <c r="X155" s="151">
        <v>0</v>
      </c>
      <c r="Y155" s="151">
        <v>0</v>
      </c>
      <c r="Z155" s="151">
        <v>0</v>
      </c>
      <c r="AA155" s="151">
        <v>0</v>
      </c>
      <c r="AB155" s="151">
        <v>0</v>
      </c>
      <c r="AC155" s="151">
        <v>0</v>
      </c>
      <c r="AD155" s="153">
        <f t="shared" ref="AD155:AJ155" si="494">AD90/(AD7+AD11+AD15)</f>
        <v>3.5090901366155722</v>
      </c>
      <c r="AE155" s="153">
        <f t="shared" si="494"/>
        <v>1.7730448971508634</v>
      </c>
      <c r="AF155" s="153">
        <f t="shared" si="494"/>
        <v>1.1925265540470187</v>
      </c>
      <c r="AG155" s="153">
        <f t="shared" si="494"/>
        <v>0.90088045111930126</v>
      </c>
      <c r="AH155" s="153">
        <f t="shared" si="494"/>
        <v>0.72478258325690004</v>
      </c>
      <c r="AI155" s="153">
        <f t="shared" si="494"/>
        <v>0.60646380365696306</v>
      </c>
      <c r="AJ155" s="123">
        <f t="shared" si="494"/>
        <v>2.0596672764536921</v>
      </c>
      <c r="AK155" s="7"/>
      <c r="AL155" s="110" t="s">
        <v>295</v>
      </c>
      <c r="AM155" s="153">
        <f t="shared" ref="AM155:AY155" si="495">AM90/(AM7+AM11+AM15)</f>
        <v>1.7016079573295864</v>
      </c>
      <c r="AN155" s="153">
        <f t="shared" si="495"/>
        <v>1.4905557712725237</v>
      </c>
      <c r="AO155" s="153">
        <f t="shared" si="495"/>
        <v>1.3244985137176011</v>
      </c>
      <c r="AP155" s="153">
        <f t="shared" si="495"/>
        <v>1.1899838747635638</v>
      </c>
      <c r="AQ155" s="153">
        <f t="shared" si="495"/>
        <v>1.0784577345296442</v>
      </c>
      <c r="AR155" s="153">
        <f t="shared" si="495"/>
        <v>0.98422252567420709</v>
      </c>
      <c r="AS155" s="153">
        <f t="shared" si="495"/>
        <v>0.90333788890603928</v>
      </c>
      <c r="AT155" s="153">
        <f t="shared" si="495"/>
        <v>0.83299248484051969</v>
      </c>
      <c r="AU155" s="153">
        <f t="shared" si="495"/>
        <v>0.77112709715144989</v>
      </c>
      <c r="AV155" s="153">
        <f t="shared" si="495"/>
        <v>0.71619909327104958</v>
      </c>
      <c r="AW155" s="153">
        <f t="shared" si="495"/>
        <v>0.66703004128677901</v>
      </c>
      <c r="AX155" s="153">
        <f t="shared" si="495"/>
        <v>0.62270414793011108</v>
      </c>
      <c r="AY155" s="123">
        <f t="shared" si="495"/>
        <v>0.93002765378793517</v>
      </c>
      <c r="AZ155" s="7"/>
      <c r="BA155" s="110" t="s">
        <v>295</v>
      </c>
      <c r="BB155" s="153">
        <f t="shared" ref="BB155:BN155" si="496">BB90/(BB7+BB11+BB15)</f>
        <v>1.1727088252055213</v>
      </c>
      <c r="BC155" s="153">
        <f t="shared" si="496"/>
        <v>1.0988977839562171</v>
      </c>
      <c r="BD155" s="153">
        <f t="shared" si="496"/>
        <v>1.0312761744153609</v>
      </c>
      <c r="BE155" s="153">
        <f t="shared" si="496"/>
        <v>0.9690720370363537</v>
      </c>
      <c r="BF155" s="153">
        <f t="shared" si="496"/>
        <v>0.91164648157115058</v>
      </c>
      <c r="BG155" s="153">
        <f t="shared" si="496"/>
        <v>0.85846564767569</v>
      </c>
      <c r="BH155" s="153">
        <f t="shared" si="496"/>
        <v>0.80907943756211309</v>
      </c>
      <c r="BI155" s="153">
        <f t="shared" si="496"/>
        <v>0.76310519537441579</v>
      </c>
      <c r="BJ155" s="153">
        <f t="shared" si="496"/>
        <v>0.72021504852405005</v>
      </c>
      <c r="BK155" s="153">
        <f t="shared" si="496"/>
        <v>0.68012599311741917</v>
      </c>
      <c r="BL155" s="153">
        <f t="shared" si="496"/>
        <v>0.64259205871072644</v>
      </c>
      <c r="BM155" s="153">
        <f t="shared" si="496"/>
        <v>0.607398064858925</v>
      </c>
      <c r="BN155" s="123">
        <f t="shared" si="496"/>
        <v>0.82001581740596829</v>
      </c>
      <c r="BO155" s="7"/>
      <c r="BP155" s="110" t="s">
        <v>295</v>
      </c>
      <c r="BQ155" s="153">
        <f t="shared" ref="BQ155:CC155" si="497">BQ90/(BQ7+BQ11+BQ15)</f>
        <v>7.7908248563465934</v>
      </c>
      <c r="BR155" s="153">
        <f t="shared" si="497"/>
        <v>7.369503764185934</v>
      </c>
      <c r="BS155" s="153">
        <f t="shared" si="497"/>
        <v>6.9730544367328973</v>
      </c>
      <c r="BT155" s="153">
        <f t="shared" si="497"/>
        <v>6.5996654147096923</v>
      </c>
      <c r="BU155" s="153">
        <f t="shared" si="497"/>
        <v>6.2477081858989783</v>
      </c>
      <c r="BV155" s="153">
        <f t="shared" si="497"/>
        <v>5.9157121213055541</v>
      </c>
      <c r="BW155" s="153">
        <f t="shared" si="497"/>
        <v>5.6023435873386189</v>
      </c>
      <c r="BX155" s="153">
        <f t="shared" si="497"/>
        <v>5.3063884476296321</v>
      </c>
      <c r="BY155" s="153">
        <f t="shared" si="497"/>
        <v>5.0267373308466032</v>
      </c>
      <c r="BZ155" s="153">
        <f t="shared" si="497"/>
        <v>4.7623731669654301</v>
      </c>
      <c r="CA155" s="153">
        <f t="shared" si="497"/>
        <v>4.5123605928327857</v>
      </c>
      <c r="CB155" s="153">
        <f t="shared" si="497"/>
        <v>4.2758369050917322</v>
      </c>
      <c r="CC155" s="123">
        <f t="shared" si="497"/>
        <v>5.6618924015453089</v>
      </c>
      <c r="CE155" s="110" t="s">
        <v>295</v>
      </c>
      <c r="CF155" s="153">
        <f t="shared" ref="CF155:CR155" si="498">CF90/(CF7+CF11+CF15)</f>
        <v>8.1943647110685607</v>
      </c>
      <c r="CG155" s="153">
        <f t="shared" si="498"/>
        <v>7.7658777195326509</v>
      </c>
      <c r="CH155" s="153">
        <f t="shared" si="498"/>
        <v>7.3601705622297473</v>
      </c>
      <c r="CI155" s="153">
        <f t="shared" si="498"/>
        <v>6.9759494358550196</v>
      </c>
      <c r="CJ155" s="153">
        <f t="shared" si="498"/>
        <v>6.6120075121586215</v>
      </c>
      <c r="CK155" s="153">
        <f t="shared" si="498"/>
        <v>6.2672171588589931</v>
      </c>
      <c r="CL155" s="153">
        <f t="shared" si="498"/>
        <v>5.940523093980814</v>
      </c>
      <c r="CM155" s="153">
        <f t="shared" si="498"/>
        <v>5.6309363372821544</v>
      </c>
      <c r="CN155" s="153">
        <f t="shared" si="498"/>
        <v>5.3375288447637947</v>
      </c>
      <c r="CO155" s="153">
        <f t="shared" si="498"/>
        <v>5.0594287306201213</v>
      </c>
      <c r="CP155" s="153">
        <f t="shared" si="498"/>
        <v>4.7958159961499804</v>
      </c>
      <c r="CQ155" s="153">
        <f t="shared" si="498"/>
        <v>4.5459186976977159</v>
      </c>
      <c r="CR155" s="123">
        <f t="shared" si="498"/>
        <v>5.9992747508731288</v>
      </c>
    </row>
    <row r="156" spans="1:96" ht="18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23"/>
      <c r="V156" s="4"/>
      <c r="W156" s="111" t="s">
        <v>296</v>
      </c>
      <c r="X156" s="99">
        <f>X7/'General Assumption &amp; Dashboards'!$B$30</f>
        <v>0</v>
      </c>
      <c r="Y156" s="99">
        <f>Y7/'General Assumption &amp; Dashboards'!$B$30</f>
        <v>0</v>
      </c>
      <c r="Z156" s="99">
        <f>Z7/'General Assumption &amp; Dashboards'!$B$30</f>
        <v>0</v>
      </c>
      <c r="AA156" s="99">
        <f>AA7/'General Assumption &amp; Dashboards'!$B$30</f>
        <v>0</v>
      </c>
      <c r="AB156" s="99">
        <f>AB7/'General Assumption &amp; Dashboards'!$B$30</f>
        <v>0</v>
      </c>
      <c r="AC156" s="99">
        <f>AC7/'General Assumption &amp; Dashboards'!$B$30</f>
        <v>0</v>
      </c>
      <c r="AD156" s="99">
        <f>AD7/'General Assumption &amp; Dashboards'!$B$30</f>
        <v>1.1934655992538464E-5</v>
      </c>
      <c r="AE156" s="99">
        <f>AE7/'General Assumption &amp; Dashboards'!$B$30</f>
        <v>2.3391925745375387E-5</v>
      </c>
      <c r="AF156" s="99">
        <f>AF7/'General Assumption &amp; Dashboards'!$B$30</f>
        <v>3.4462512644054068E-5</v>
      </c>
      <c r="AG156" s="99">
        <f>AG7/'General Assumption &amp; Dashboards'!$B$30</f>
        <v>4.5230627621257854E-5</v>
      </c>
      <c r="AH156" s="99">
        <f>AH7/'General Assumption &amp; Dashboards'!$B$30</f>
        <v>5.5774793075237811E-5</v>
      </c>
      <c r="AI156" s="99">
        <f>AI7/'General Assumption &amp; Dashboards'!$B$30</f>
        <v>6.6168575676786129E-5</v>
      </c>
      <c r="AJ156" s="160">
        <f>AJ7/'General Assumption &amp; Dashboards'!$B$30</f>
        <v>2.369630907552497E-4</v>
      </c>
      <c r="AK156" s="7"/>
      <c r="AL156" s="111" t="s">
        <v>296</v>
      </c>
      <c r="AM156" s="99">
        <f>AM7/'General Assumption &amp; Dashboards'!$B$30</f>
        <v>7.6481255732723939E-5</v>
      </c>
      <c r="AN156" s="99">
        <f>AN7/'General Assumption &amp; Dashboards'!$B$30</f>
        <v>8.6778440040484955E-5</v>
      </c>
      <c r="AO156" s="99">
        <f>AO7/'General Assumption &amp; Dashboards'!$B$30</f>
        <v>9.7122624510331858E-5</v>
      </c>
      <c r="AP156" s="99">
        <f>AP7/'General Assumption &amp; Dashboards'!$B$30</f>
        <v>1.075737122416278E-4</v>
      </c>
      <c r="AQ156" s="99">
        <f>AQ7/'General Assumption &amp; Dashboards'!$B$30</f>
        <v>1.181894922107339E-4</v>
      </c>
      <c r="AR156" s="99">
        <f>AR7/'General Assumption &amp; Dashboards'!$B$30</f>
        <v>1.2902608325452553E-4</v>
      </c>
      <c r="AS156" s="99">
        <f>AS7/'General Assumption &amp; Dashboards'!$B$30</f>
        <v>1.4013834760982991E-4</v>
      </c>
      <c r="AT156" s="99">
        <f>AT7/'General Assumption &amp; Dashboards'!$B$30</f>
        <v>1.5158027789044927E-4</v>
      </c>
      <c r="AU156" s="99">
        <f>AU7/'General Assumption &amp; Dashboards'!$B$30</f>
        <v>1.6340536104550281E-4</v>
      </c>
      <c r="AV156" s="99">
        <f>AV7/'General Assumption &amp; Dashboards'!$B$30</f>
        <v>1.7566692254169692E-4</v>
      </c>
      <c r="AW156" s="99">
        <f>AW7/'General Assumption &amp; Dashboards'!$B$30</f>
        <v>1.8841845374431627E-4</v>
      </c>
      <c r="AX156" s="99">
        <f>AX7/'General Assumption &amp; Dashboards'!$B$30</f>
        <v>2.0171392523408109E-4</v>
      </c>
      <c r="AY156" s="160">
        <f>AY7/'General Assumption &amp; Dashboards'!$B$30</f>
        <v>1.6360948960563041E-3</v>
      </c>
      <c r="AZ156" s="7"/>
      <c r="BA156" s="111" t="s">
        <v>296</v>
      </c>
      <c r="BB156" s="99">
        <f>BB7/'General Assumption &amp; Dashboards'!$B$30</f>
        <v>2.1560808858672118E-4</v>
      </c>
      <c r="BC156" s="99">
        <f>BC7/'General Assumption &amp; Dashboards'!$B$30</f>
        <v>2.3015676895666012E-4</v>
      </c>
      <c r="BD156" s="99">
        <f>BD7/'General Assumption &amp; Dashboards'!$B$30</f>
        <v>2.4541715064332187E-4</v>
      </c>
      <c r="BE156" s="99">
        <f>BE7/'General Assumption &amp; Dashboards'!$B$30</f>
        <v>2.6144805767625706E-4</v>
      </c>
      <c r="BF156" s="99">
        <f>BF7/'General Assumption &amp; Dashboards'!$B$30</f>
        <v>2.7831023133173484E-4</v>
      </c>
      <c r="BG156" s="99">
        <f>BG7/'General Assumption &amp; Dashboards'!$B$30</f>
        <v>2.9606660638705097E-4</v>
      </c>
      <c r="BH156" s="99">
        <f>BH7/'General Assumption &amp; Dashboards'!$B$30</f>
        <v>3.1478258782814493E-4</v>
      </c>
      <c r="BI156" s="99">
        <f>BI7/'General Assumption &amp; Dashboards'!$B$30</f>
        <v>3.3452632964991742E-4</v>
      </c>
      <c r="BJ156" s="99">
        <f>BJ7/'General Assumption &amp; Dashboards'!$B$30</f>
        <v>3.553690173257879E-4</v>
      </c>
      <c r="BK156" s="99">
        <f>BK7/'General Assumption &amp; Dashboards'!$B$30</f>
        <v>3.7738515547252309E-4</v>
      </c>
      <c r="BL156" s="99">
        <f>BL7/'General Assumption &amp; Dashboards'!$B$30</f>
        <v>4.0065286219734351E-4</v>
      </c>
      <c r="BM156" s="99">
        <f>BM7/'General Assumption &amp; Dashboards'!$B$30</f>
        <v>4.2525417158600627E-4</v>
      </c>
      <c r="BN156" s="160">
        <f>BN7/'General Assumption &amp; Dashboards'!$B$30</f>
        <v>3.734977027641469E-3</v>
      </c>
      <c r="BO156" s="7"/>
      <c r="BP156" s="111" t="s">
        <v>296</v>
      </c>
      <c r="BQ156" s="99">
        <f>BQ7/'General Assumption &amp; Dashboards'!$B$30</f>
        <v>4.5127534577230668E-4</v>
      </c>
      <c r="BR156" s="99">
        <f>BR7/'General Assumption &amp; Dashboards'!$B$30</f>
        <v>4.7880719802067103E-4</v>
      </c>
      <c r="BS156" s="99">
        <f>BS7/'General Assumption &amp; Dashboards'!$B$30</f>
        <v>5.0794542825373466E-4</v>
      </c>
      <c r="BT156" s="99">
        <f>BT7/'General Assumption &amp; Dashboards'!$B$30</f>
        <v>5.3879097246559984E-4</v>
      </c>
      <c r="BU156" s="99">
        <f>BU7/'General Assumption &amp; Dashboards'!$B$30</f>
        <v>5.7145036747851272E-4</v>
      </c>
      <c r="BV156" s="99">
        <f>BV7/'General Assumption &amp; Dashboards'!$B$30</f>
        <v>6.0603613252570277E-4</v>
      </c>
      <c r="BW156" s="99">
        <f>BW7/'General Assumption &amp; Dashboards'!$B$30</f>
        <v>6.4266716917587619E-4</v>
      </c>
      <c r="BX156" s="99">
        <f>BX7/'General Assumption &amp; Dashboards'!$B$30</f>
        <v>6.8146918115519705E-4</v>
      </c>
      <c r="BY156" s="99">
        <f>BY7/'General Assumption &amp; Dashboards'!$B$30</f>
        <v>7.2257511567040027E-4</v>
      </c>
      <c r="BZ156" s="99">
        <f>BZ7/'General Assumption &amp; Dashboards'!$B$30</f>
        <v>7.6612562789192648E-4</v>
      </c>
      <c r="CA156" s="99">
        <f>CA7/'General Assumption &amp; Dashboards'!$B$30</f>
        <v>8.1226957031861407E-4</v>
      </c>
      <c r="CB156" s="99">
        <f>CB7/'General Assumption &amp; Dashboards'!$B$30</f>
        <v>8.6116450881558579E-4</v>
      </c>
      <c r="CC156" s="159">
        <f>CC7/'General Assumption &amp; Dashboards'!$B$30</f>
        <v>7.6405766175441266E-3</v>
      </c>
      <c r="CE156" s="111" t="s">
        <v>296</v>
      </c>
      <c r="CF156" s="99">
        <f>CF7/'General Assumption &amp; Dashboards'!$B$30</f>
        <v>9.1297726719459028E-4</v>
      </c>
      <c r="CG156" s="99">
        <f>CG7/'General Assumption &amp; Dashboards'!$B$30</f>
        <v>9.6788450229132812E-4</v>
      </c>
      <c r="CH156" s="99">
        <f>CH7/'General Assumption &amp; Dashboards'!$B$30</f>
        <v>1.0260733115873639E-3</v>
      </c>
      <c r="CI156" s="99">
        <f>CI7/'General Assumption &amp; Dashboards'!$B$30</f>
        <v>1.0877418755253063E-3</v>
      </c>
      <c r="CJ156" s="99">
        <f>CJ7/'General Assumption &amp; Dashboards'!$B$30</f>
        <v>1.1531001367752552E-3</v>
      </c>
      <c r="CK156" s="99">
        <f>CK7/'General Assumption &amp; Dashboards'!$B$30</f>
        <v>1.2223705188283581E-3</v>
      </c>
      <c r="CL156" s="99">
        <f>CL7/'General Assumption &amp; Dashboards'!$B$30</f>
        <v>1.2957886864199881E-3</v>
      </c>
      <c r="CM156" s="99">
        <f>CM7/'General Assumption &amp; Dashboards'!$B$30</f>
        <v>1.3736043504209232E-3</v>
      </c>
      <c r="CN156" s="99">
        <f>CN7/'General Assumption &amp; Dashboards'!$B$30</f>
        <v>1.4560821199803408E-3</v>
      </c>
      <c r="CO156" s="99">
        <f>CO7/'General Assumption &amp; Dashboards'!$B$30</f>
        <v>1.5435024048599073E-3</v>
      </c>
      <c r="CP156" s="99">
        <f>CP7/'General Assumption &amp; Dashboards'!$B$30</f>
        <v>1.6361623710641733E-3</v>
      </c>
      <c r="CQ156" s="99">
        <f>CQ7/'General Assumption &amp; Dashboards'!$B$30</f>
        <v>1.7343769530494282E-3</v>
      </c>
      <c r="CR156" s="160">
        <f>CR7/'General Assumption &amp; Dashboards'!$B$30</f>
        <v>1.5409664497996963E-2</v>
      </c>
    </row>
    <row r="157" spans="1:96" ht="18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23"/>
      <c r="V157" s="4"/>
      <c r="W157" s="111" t="s">
        <v>297</v>
      </c>
      <c r="X157" s="152">
        <f t="shared" ref="X157:AJ157" si="499">X89/X54</f>
        <v>0</v>
      </c>
      <c r="Y157" s="152">
        <f t="shared" si="499"/>
        <v>0</v>
      </c>
      <c r="Z157" s="152">
        <f t="shared" si="499"/>
        <v>0</v>
      </c>
      <c r="AA157" s="152">
        <f t="shared" si="499"/>
        <v>0</v>
      </c>
      <c r="AB157" s="152">
        <f t="shared" si="499"/>
        <v>0</v>
      </c>
      <c r="AC157" s="152">
        <f t="shared" si="499"/>
        <v>0</v>
      </c>
      <c r="AD157" s="152">
        <f t="shared" si="499"/>
        <v>1200.5612260283128</v>
      </c>
      <c r="AE157" s="152">
        <f t="shared" si="499"/>
        <v>2385.667686254506</v>
      </c>
      <c r="AF157" s="152">
        <f t="shared" si="499"/>
        <v>3560.3149911150163</v>
      </c>
      <c r="AG157" s="152">
        <f t="shared" si="499"/>
        <v>4729.2534536286112</v>
      </c>
      <c r="AH157" s="152">
        <f t="shared" si="499"/>
        <v>5897.0226321462151</v>
      </c>
      <c r="AI157" s="152">
        <f t="shared" si="499"/>
        <v>7067.9831149694946</v>
      </c>
      <c r="AJ157" s="123">
        <f t="shared" si="499"/>
        <v>24840.803104142153</v>
      </c>
      <c r="AK157" s="7"/>
      <c r="AL157" s="111" t="s">
        <v>297</v>
      </c>
      <c r="AM157" s="152">
        <f t="shared" ref="AM157:AY157" si="500">AM89/AM54</f>
        <v>6184.7593899537078</v>
      </c>
      <c r="AN157" s="152">
        <f t="shared" si="500"/>
        <v>7077.1494901336155</v>
      </c>
      <c r="AO157" s="152">
        <f t="shared" si="500"/>
        <v>7981.1510611850681</v>
      </c>
      <c r="AP157" s="152">
        <f t="shared" si="500"/>
        <v>8899.7022559735942</v>
      </c>
      <c r="AQ157" s="152">
        <f t="shared" si="500"/>
        <v>9835.702502004222</v>
      </c>
      <c r="AR157" s="152">
        <f t="shared" si="500"/>
        <v>10792.028077709108</v>
      </c>
      <c r="AS157" s="152">
        <f t="shared" si="500"/>
        <v>11771.546849300847</v>
      </c>
      <c r="AT157" s="152">
        <f t="shared" si="500"/>
        <v>12777.132287687069</v>
      </c>
      <c r="AU157" s="152">
        <f t="shared" si="500"/>
        <v>13811.676875171861</v>
      </c>
      <c r="AV157" s="152">
        <f t="shared" si="500"/>
        <v>14878.105002990116</v>
      </c>
      <c r="AW157" s="152">
        <f t="shared" si="500"/>
        <v>15979.385453030322</v>
      </c>
      <c r="AX157" s="152">
        <f t="shared" si="500"/>
        <v>17118.543550307659</v>
      </c>
      <c r="AY157" s="123">
        <f t="shared" si="500"/>
        <v>137106.88279544719</v>
      </c>
      <c r="AZ157" s="7"/>
      <c r="BA157" s="111" t="s">
        <v>297</v>
      </c>
      <c r="BB157" s="152">
        <f t="shared" ref="BB157:BN157" si="501">BB89/BB54</f>
        <v>14638.938453416651</v>
      </c>
      <c r="BC157" s="152">
        <f t="shared" si="501"/>
        <v>15618.358361431561</v>
      </c>
      <c r="BD157" s="152">
        <f t="shared" si="501"/>
        <v>16635.707168086959</v>
      </c>
      <c r="BE157" s="152">
        <f t="shared" si="501"/>
        <v>17693.680195291636</v>
      </c>
      <c r="BF157" s="152">
        <f t="shared" si="501"/>
        <v>18795.064779101507</v>
      </c>
      <c r="BG157" s="152">
        <f t="shared" si="501"/>
        <v>19942.749636463202</v>
      </c>
      <c r="BH157" s="152">
        <f t="shared" si="501"/>
        <v>21139.734349249844</v>
      </c>
      <c r="BI157" s="152">
        <f t="shared" si="501"/>
        <v>22389.139010621289</v>
      </c>
      <c r="BJ157" s="152">
        <f t="shared" si="501"/>
        <v>23694.214077517572</v>
      </c>
      <c r="BK157" s="152">
        <f t="shared" si="501"/>
        <v>25058.350472175869</v>
      </c>
      <c r="BL157" s="152">
        <f t="shared" si="501"/>
        <v>26485.089974927461</v>
      </c>
      <c r="BM157" s="152">
        <f t="shared" si="501"/>
        <v>27978.135950165499</v>
      </c>
      <c r="BN157" s="123">
        <f t="shared" si="501"/>
        <v>250069.16242844908</v>
      </c>
      <c r="BO157" s="7"/>
      <c r="BP157" s="111" t="s">
        <v>297</v>
      </c>
      <c r="BQ157" s="152">
        <f t="shared" ref="BQ157:CC157" si="502">BQ89/BQ54</f>
        <v>24617.803706051058</v>
      </c>
      <c r="BR157" s="152">
        <f t="shared" si="502"/>
        <v>25982.363098611804</v>
      </c>
      <c r="BS157" s="152">
        <f t="shared" si="502"/>
        <v>27412.338495947744</v>
      </c>
      <c r="BT157" s="152">
        <f t="shared" si="502"/>
        <v>28911.450806581895</v>
      </c>
      <c r="BU157" s="152">
        <f t="shared" si="502"/>
        <v>30483.605674788323</v>
      </c>
      <c r="BV157" s="152">
        <f t="shared" si="502"/>
        <v>32132.904826127371</v>
      </c>
      <c r="BW157" s="152">
        <f t="shared" si="502"/>
        <v>33863.65794302115</v>
      </c>
      <c r="BX157" s="152">
        <f t="shared" si="502"/>
        <v>35680.395109732955</v>
      </c>
      <c r="BY157" s="152">
        <f t="shared" si="502"/>
        <v>37587.879867450814</v>
      </c>
      <c r="BZ157" s="152">
        <f t="shared" si="502"/>
        <v>39591.122921677597</v>
      </c>
      <c r="CA157" s="152">
        <f t="shared" si="502"/>
        <v>41695.396545799747</v>
      </c>
      <c r="CB157" s="152">
        <f t="shared" si="502"/>
        <v>43906.249726544316</v>
      </c>
      <c r="CC157" s="123">
        <f t="shared" si="502"/>
        <v>401865.16872233478</v>
      </c>
      <c r="CE157" s="111" t="s">
        <v>297</v>
      </c>
      <c r="CF157" s="152">
        <f t="shared" ref="CF157:CR157" si="503">CF89/CF54</f>
        <v>36983.619279234765</v>
      </c>
      <c r="CG157" s="152">
        <f t="shared" si="503"/>
        <v>38937.096577127377</v>
      </c>
      <c r="CH157" s="152">
        <f t="shared" si="503"/>
        <v>40990.614192867542</v>
      </c>
      <c r="CI157" s="152">
        <f t="shared" si="503"/>
        <v>43149.631206225669</v>
      </c>
      <c r="CJ157" s="152">
        <f t="shared" si="503"/>
        <v>45419.898952450414</v>
      </c>
      <c r="CK157" s="152">
        <f t="shared" si="503"/>
        <v>47807.477567628215</v>
      </c>
      <c r="CL157" s="152">
        <f t="shared" si="503"/>
        <v>50318.753436637446</v>
      </c>
      <c r="CM157" s="152">
        <f t="shared" si="503"/>
        <v>52960.457597275592</v>
      </c>
      <c r="CN157" s="152">
        <f t="shared" si="503"/>
        <v>55739.685156996369</v>
      </c>
      <c r="CO157" s="152">
        <f t="shared" si="503"/>
        <v>58663.915781738098</v>
      </c>
      <c r="CP157" s="152">
        <f t="shared" si="503"/>
        <v>61741.035319563562</v>
      </c>
      <c r="CQ157" s="152">
        <f t="shared" si="503"/>
        <v>64979.358625274857</v>
      </c>
      <c r="CR157" s="123">
        <f t="shared" si="503"/>
        <v>597691.54369301978</v>
      </c>
    </row>
    <row r="158" spans="1:96" ht="18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23"/>
      <c r="V158" s="4"/>
      <c r="W158" s="111" t="s">
        <v>298</v>
      </c>
      <c r="X158" s="138">
        <v>0</v>
      </c>
      <c r="Y158" s="138">
        <v>0</v>
      </c>
      <c r="Z158" s="138">
        <v>0</v>
      </c>
      <c r="AA158" s="138">
        <v>0</v>
      </c>
      <c r="AB158" s="138">
        <v>0</v>
      </c>
      <c r="AC158" s="138">
        <v>0</v>
      </c>
      <c r="AD158" s="99">
        <f t="shared" ref="AD158:AJ158" si="504">1-AD90/AD89</f>
        <v>0.98372264332097248</v>
      </c>
      <c r="AE158" s="99">
        <f t="shared" si="504"/>
        <v>0.99180859790168252</v>
      </c>
      <c r="AF158" s="99">
        <f t="shared" si="504"/>
        <v>0.99451117012403634</v>
      </c>
      <c r="AG158" s="99">
        <f t="shared" si="504"/>
        <v>0.99586785451812077</v>
      </c>
      <c r="AH158" s="99">
        <f t="shared" si="504"/>
        <v>0.99668613052550536</v>
      </c>
      <c r="AI158" s="99">
        <f t="shared" si="504"/>
        <v>0.99723514290099469</v>
      </c>
      <c r="AJ158" s="99">
        <f t="shared" si="504"/>
        <v>0.99055974323737628</v>
      </c>
      <c r="AK158" s="7"/>
      <c r="AL158" s="111" t="s">
        <v>298</v>
      </c>
      <c r="AM158" s="99">
        <f t="shared" ref="AM158:AY158" si="505">1-AM90/AM89</f>
        <v>0.9922627534909515</v>
      </c>
      <c r="AN158" s="99">
        <f t="shared" si="505"/>
        <v>0.99323837823887473</v>
      </c>
      <c r="AO158" s="99">
        <f t="shared" si="505"/>
        <v>0.99400424730313031</v>
      </c>
      <c r="AP158" s="99">
        <f t="shared" si="505"/>
        <v>0.99462307764654656</v>
      </c>
      <c r="AQ158" s="99">
        <f t="shared" si="505"/>
        <v>0.99513476459973516</v>
      </c>
      <c r="AR158" s="99">
        <f t="shared" si="505"/>
        <v>0.99556589292997999</v>
      </c>
      <c r="AS158" s="99">
        <f t="shared" si="505"/>
        <v>0.9959348581276668</v>
      </c>
      <c r="AT158" s="99">
        <f t="shared" si="505"/>
        <v>0.99625479278747553</v>
      </c>
      <c r="AU158" s="99">
        <f t="shared" si="505"/>
        <v>0.99653532236297493</v>
      </c>
      <c r="AV158" s="99">
        <f t="shared" si="505"/>
        <v>0.99678366243620364</v>
      </c>
      <c r="AW158" s="99">
        <f t="shared" si="505"/>
        <v>0.99700532863795777</v>
      </c>
      <c r="AX158" s="99">
        <f t="shared" si="505"/>
        <v>0.9972046098513816</v>
      </c>
      <c r="AY158" s="160">
        <f t="shared" si="505"/>
        <v>0.99581176317131059</v>
      </c>
      <c r="AZ158" s="7"/>
      <c r="BA158" s="111" t="s">
        <v>298</v>
      </c>
      <c r="BB158" s="99">
        <f t="shared" ref="BB158:BN158" si="506">1-BB90/BB89</f>
        <v>0.99473516450771571</v>
      </c>
      <c r="BC158" s="99">
        <f t="shared" si="506"/>
        <v>0.99506531986554769</v>
      </c>
      <c r="BD158" s="99">
        <f t="shared" si="506"/>
        <v>0.9953670978960989</v>
      </c>
      <c r="BE158" s="99">
        <f t="shared" si="506"/>
        <v>0.99564411688872834</v>
      </c>
      <c r="BF158" s="99">
        <f t="shared" si="506"/>
        <v>0.99589937019931907</v>
      </c>
      <c r="BG158" s="99">
        <f t="shared" si="506"/>
        <v>0.99613535725294389</v>
      </c>
      <c r="BH158" s="99">
        <f t="shared" si="506"/>
        <v>0.99635418300601075</v>
      </c>
      <c r="BI158" s="99">
        <f t="shared" si="506"/>
        <v>0.99655763436448574</v>
      </c>
      <c r="BJ158" s="99">
        <f t="shared" si="506"/>
        <v>0.99674723953760325</v>
      </c>
      <c r="BK158" s="99">
        <f t="shared" si="506"/>
        <v>0.9969243145982617</v>
      </c>
      <c r="BL158" s="99">
        <f t="shared" si="506"/>
        <v>0.99709000034314121</v>
      </c>
      <c r="BM158" s="99">
        <f t="shared" si="506"/>
        <v>0.99724529172078535</v>
      </c>
      <c r="BN158" s="159">
        <f t="shared" si="506"/>
        <v>0.99630158623364218</v>
      </c>
      <c r="BO158" s="7"/>
      <c r="BP158" s="111" t="s">
        <v>298</v>
      </c>
      <c r="BQ158" s="99">
        <f t="shared" ref="BQ158:CC158" si="507">1-BQ90/BQ89</f>
        <v>0.96461109119965438</v>
      </c>
      <c r="BR158" s="99">
        <f t="shared" si="507"/>
        <v>0.9664696699483506</v>
      </c>
      <c r="BS158" s="99">
        <f t="shared" si="507"/>
        <v>0.96821879277657996</v>
      </c>
      <c r="BT158" s="99">
        <f t="shared" si="507"/>
        <v>0.96986670727641533</v>
      </c>
      <c r="BU158" s="99">
        <f t="shared" si="507"/>
        <v>0.97142079518044744</v>
      </c>
      <c r="BV158" s="99">
        <f t="shared" si="507"/>
        <v>0.97288769207351966</v>
      </c>
      <c r="BW158" s="99">
        <f t="shared" si="507"/>
        <v>0.97427338736753943</v>
      </c>
      <c r="BX158" s="99">
        <f t="shared" si="507"/>
        <v>0.97558330821340589</v>
      </c>
      <c r="BY158" s="99">
        <f t="shared" si="507"/>
        <v>0.97682239026807516</v>
      </c>
      <c r="BZ158" s="99">
        <f t="shared" si="507"/>
        <v>0.97799513764886825</v>
      </c>
      <c r="CA158" s="99">
        <f t="shared" si="507"/>
        <v>0.97910567394984971</v>
      </c>
      <c r="CB158" s="99">
        <f t="shared" si="507"/>
        <v>0.98015778583586122</v>
      </c>
      <c r="CC158" s="159">
        <f t="shared" si="507"/>
        <v>0.97398538779596899</v>
      </c>
      <c r="CE158" s="111" t="s">
        <v>298</v>
      </c>
      <c r="CF158" s="99">
        <f t="shared" ref="CF158:CR158" si="508">1-CF90/CF89</f>
        <v>0.96188969317755635</v>
      </c>
      <c r="CG158" s="99">
        <f t="shared" si="508"/>
        <v>0.96380169036630148</v>
      </c>
      <c r="CH158" s="99">
        <f t="shared" si="508"/>
        <v>0.96561512663595739</v>
      </c>
      <c r="CI158" s="99">
        <f t="shared" si="508"/>
        <v>0.9673355938686975</v>
      </c>
      <c r="CJ158" s="99">
        <f t="shared" si="508"/>
        <v>0.96896829119739736</v>
      </c>
      <c r="CK158" s="99">
        <f t="shared" si="508"/>
        <v>0.970518062239484</v>
      </c>
      <c r="CL158" s="99">
        <f t="shared" si="508"/>
        <v>0.97198942776054853</v>
      </c>
      <c r="CM158" s="99">
        <f t="shared" si="508"/>
        <v>0.97338661442742924</v>
      </c>
      <c r="CN158" s="99">
        <f t="shared" si="508"/>
        <v>0.97471358020472842</v>
      </c>
      <c r="CO158" s="99">
        <f t="shared" si="508"/>
        <v>0.97597403686143236</v>
      </c>
      <c r="CP158" s="99">
        <f t="shared" si="508"/>
        <v>0.97717146998198345</v>
      </c>
      <c r="CQ158" s="99">
        <f t="shared" si="508"/>
        <v>0.97830915681602548</v>
      </c>
      <c r="CR158" s="159">
        <f t="shared" si="508"/>
        <v>0.97170198388097007</v>
      </c>
    </row>
    <row r="159" spans="1:96" ht="18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23"/>
      <c r="V159" s="4"/>
      <c r="W159" s="111" t="s">
        <v>299</v>
      </c>
      <c r="X159" s="101">
        <v>0</v>
      </c>
      <c r="Y159" s="101">
        <v>0</v>
      </c>
      <c r="Z159" s="101">
        <v>0</v>
      </c>
      <c r="AA159" s="101">
        <v>0</v>
      </c>
      <c r="AB159" s="101">
        <v>0</v>
      </c>
      <c r="AC159" s="101">
        <v>0</v>
      </c>
      <c r="AD159" s="101">
        <f t="shared" ref="AD159:AJ159" si="509">AD109/AD89</f>
        <v>-5.5699252548246267</v>
      </c>
      <c r="AE159" s="101">
        <f t="shared" si="509"/>
        <v>-2.3062431805957622</v>
      </c>
      <c r="AF159" s="101">
        <f t="shared" si="509"/>
        <v>-1.2154212586612734</v>
      </c>
      <c r="AG159" s="101">
        <f t="shared" si="509"/>
        <v>-0.66783142332849976</v>
      </c>
      <c r="AH159" s="101">
        <f t="shared" si="509"/>
        <v>-0.33755591776929406</v>
      </c>
      <c r="AI159" s="101">
        <f t="shared" si="509"/>
        <v>-0.11596156789639868</v>
      </c>
      <c r="AJ159" s="123">
        <f t="shared" si="509"/>
        <v>-5.1606101428328897</v>
      </c>
      <c r="AK159" s="7"/>
      <c r="AL159" s="111" t="s">
        <v>300</v>
      </c>
      <c r="AM159" s="101">
        <f t="shared" ref="AM159:AY159" si="510">AM109/AM89</f>
        <v>-0.52942134230221438</v>
      </c>
      <c r="AN159" s="101">
        <f t="shared" si="510"/>
        <v>-0.33658728294301377</v>
      </c>
      <c r="AO159" s="101">
        <f t="shared" si="510"/>
        <v>-0.18521162367207064</v>
      </c>
      <c r="AP159" s="101">
        <f t="shared" si="510"/>
        <v>-6.2898256135468164E-2</v>
      </c>
      <c r="AQ159" s="101">
        <f t="shared" si="510"/>
        <v>2.9825790813022255E-2</v>
      </c>
      <c r="AR159" s="101">
        <f t="shared" si="510"/>
        <v>9.6292749323008173E-2</v>
      </c>
      <c r="AS159" s="101">
        <f t="shared" si="510"/>
        <v>0.15317623242712222</v>
      </c>
      <c r="AT159" s="101">
        <f t="shared" si="510"/>
        <v>0.20250086481846144</v>
      </c>
      <c r="AU159" s="101">
        <f t="shared" si="510"/>
        <v>0.24575058098095137</v>
      </c>
      <c r="AV159" s="101">
        <f t="shared" si="510"/>
        <v>0.28403778943915164</v>
      </c>
      <c r="AW159" s="101">
        <f t="shared" si="510"/>
        <v>0.31821282001555118</v>
      </c>
      <c r="AX159" s="101">
        <f t="shared" si="510"/>
        <v>0.34893687686959945</v>
      </c>
      <c r="AY159" s="123">
        <f t="shared" si="510"/>
        <v>0.1218535577594332</v>
      </c>
      <c r="AZ159" s="7"/>
      <c r="BA159" s="111" t="s">
        <v>300</v>
      </c>
      <c r="BB159" s="101">
        <f t="shared" ref="BB159:BN159" si="511">BB109/BB89</f>
        <v>0.22811327161152542</v>
      </c>
      <c r="BC159" s="101">
        <f t="shared" si="511"/>
        <v>0.26271683469069601</v>
      </c>
      <c r="BD159" s="101">
        <f t="shared" si="511"/>
        <v>0.29434635338886966</v>
      </c>
      <c r="BE159" s="101">
        <f t="shared" si="511"/>
        <v>0.32338103995536888</v>
      </c>
      <c r="BF159" s="101">
        <f t="shared" si="511"/>
        <v>0.35013461006423929</v>
      </c>
      <c r="BG159" s="101">
        <f t="shared" si="511"/>
        <v>0.37486901267797201</v>
      </c>
      <c r="BH159" s="101">
        <f t="shared" si="511"/>
        <v>0.39780485427797924</v>
      </c>
      <c r="BI159" s="101">
        <f t="shared" si="511"/>
        <v>0.41912940795519471</v>
      </c>
      <c r="BJ159" s="101">
        <f t="shared" si="511"/>
        <v>0.43900283403774948</v>
      </c>
      <c r="BK159" s="101">
        <f t="shared" si="511"/>
        <v>0.45756305990261092</v>
      </c>
      <c r="BL159" s="101">
        <f t="shared" si="511"/>
        <v>0.47492964313939512</v>
      </c>
      <c r="BM159" s="101">
        <f t="shared" si="511"/>
        <v>0.49120685579167206</v>
      </c>
      <c r="BN159" s="123">
        <f t="shared" si="511"/>
        <v>0.39229294623891481</v>
      </c>
      <c r="BO159" s="7"/>
      <c r="BP159" s="111" t="s">
        <v>300</v>
      </c>
      <c r="BQ159" s="101">
        <f t="shared" ref="BQ159:CC159" si="512">BQ109/BQ89</f>
        <v>0.44600300380915509</v>
      </c>
      <c r="BR159" s="101">
        <f t="shared" si="512"/>
        <v>0.46354158321048899</v>
      </c>
      <c r="BS159" s="101">
        <f t="shared" si="512"/>
        <v>0.48004738954130494</v>
      </c>
      <c r="BT159" s="101">
        <f t="shared" si="512"/>
        <v>0.49559824010059705</v>
      </c>
      <c r="BU159" s="101">
        <f t="shared" si="512"/>
        <v>0.51026378249481796</v>
      </c>
      <c r="BV159" s="101">
        <f t="shared" si="512"/>
        <v>0.52410662418695853</v>
      </c>
      <c r="BW159" s="101">
        <f t="shared" si="512"/>
        <v>0.53718327581526115</v>
      </c>
      <c r="BX159" s="101">
        <f t="shared" si="512"/>
        <v>0.54954494294840661</v>
      </c>
      <c r="BY159" s="101">
        <f t="shared" si="512"/>
        <v>0.56123819381051543</v>
      </c>
      <c r="BZ159" s="101">
        <f t="shared" si="512"/>
        <v>0.57230552498083898</v>
      </c>
      <c r="CA159" s="101">
        <f t="shared" si="512"/>
        <v>0.58278584275833567</v>
      </c>
      <c r="CB159" s="101">
        <f t="shared" si="512"/>
        <v>0.59271487449164795</v>
      </c>
      <c r="CC159" s="123">
        <f t="shared" si="512"/>
        <v>0.53446600609514605</v>
      </c>
      <c r="CE159" s="111" t="s">
        <v>300</v>
      </c>
      <c r="CF159" s="101">
        <f t="shared" ref="CF159:CR159" si="513">CF109/CF89</f>
        <v>0.61860859778991928</v>
      </c>
      <c r="CG159" s="101">
        <f t="shared" si="513"/>
        <v>0.62670428206026674</v>
      </c>
      <c r="CH159" s="101">
        <f t="shared" si="513"/>
        <v>0.63438270951016684</v>
      </c>
      <c r="CI159" s="101">
        <f t="shared" si="513"/>
        <v>0.64166755062744874</v>
      </c>
      <c r="CJ159" s="101">
        <f t="shared" si="513"/>
        <v>0.64858081343315188</v>
      </c>
      <c r="CK159" s="101">
        <f t="shared" si="513"/>
        <v>0.65514300109568391</v>
      </c>
      <c r="CL159" s="101">
        <f t="shared" si="513"/>
        <v>0.66137325019794124</v>
      </c>
      <c r="CM159" s="101">
        <f t="shared" si="513"/>
        <v>0.66728945245015137</v>
      </c>
      <c r="CN159" s="101">
        <f t="shared" si="513"/>
        <v>0.67290836219353467</v>
      </c>
      <c r="CO159" s="101">
        <f t="shared" si="513"/>
        <v>0.6782456916703522</v>
      </c>
      <c r="CP159" s="101">
        <f t="shared" si="513"/>
        <v>0.68331619572974689</v>
      </c>
      <c r="CQ159" s="101">
        <f t="shared" si="513"/>
        <v>0.68813374738424138</v>
      </c>
      <c r="CR159" s="123">
        <f t="shared" si="513"/>
        <v>0.66015642709487088</v>
      </c>
    </row>
    <row r="160" spans="1:96" ht="18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23"/>
      <c r="V160" s="4"/>
      <c r="W160" s="111" t="s">
        <v>301</v>
      </c>
      <c r="X160" s="101">
        <v>0</v>
      </c>
      <c r="Y160" s="101">
        <v>0</v>
      </c>
      <c r="Z160" s="101">
        <v>0</v>
      </c>
      <c r="AA160" s="101">
        <v>0</v>
      </c>
      <c r="AB160" s="101">
        <v>0</v>
      </c>
      <c r="AC160" s="101">
        <v>0</v>
      </c>
      <c r="AD160" s="101">
        <f>(AD19/AD7)/'General Assumption &amp; Dashboards'!$B$11+(AD19/AD11)/'General Assumption &amp; Dashboards'!$C$11+(AD19/AD15)/'General Assumption &amp; Dashboards'!$D$11</f>
        <v>68806.842485564615</v>
      </c>
      <c r="AE160" s="101">
        <f>(AE19/AE7)/'General Assumption &amp; Dashboards'!$B$11+(AE19/AE11)/'General Assumption &amp; Dashboards'!$C$11+(AE19/AE15)/'General Assumption &amp; Dashboards'!$D$11</f>
        <v>68192.280637933058</v>
      </c>
      <c r="AF160" s="101">
        <f>(AF19/AF7)/'General Assumption &amp; Dashboards'!$B$11+(AF19/AF11)/'General Assumption &amp; Dashboards'!$C$11+(AF19/AF15)/'General Assumption &amp; Dashboards'!$D$11</f>
        <v>67637.092935982248</v>
      </c>
      <c r="AG160" s="101">
        <f>(AG19/AG7)/'General Assumption &amp; Dashboards'!$B$11+(AG19/AG11)/'General Assumption &amp; Dashboards'!$C$11+(AG19/AG15)/'General Assumption &amp; Dashboards'!$D$11</f>
        <v>67137.509258700404</v>
      </c>
      <c r="AH160" s="101">
        <f>(AH19/AH7)/'General Assumption &amp; Dashboards'!$B$11+(AH19/AH11)/'General Assumption &amp; Dashboards'!$C$11+(AH19/AH15)/'General Assumption &amp; Dashboards'!$D$11</f>
        <v>66690.029793238675</v>
      </c>
      <c r="AI160" s="101">
        <f>(AI19/AI7)/'General Assumption &amp; Dashboards'!$B$11+(AI19/AI11)/'General Assumption &amp; Dashboards'!$C$11+(AI19/AI15)/'General Assumption &amp; Dashboards'!$D$11</f>
        <v>66291.409986176848</v>
      </c>
      <c r="AJ160" s="123">
        <f>(AJ19/AJ7)/'General Assumption &amp; Dashboards'!$B$11+(AJ19/AJ11)/'General Assumption &amp; Dashboards'!$C$11+(AJ19/AJ15)/'General Assumption &amp; Dashboards'!$D$11</f>
        <v>67032.683591283087</v>
      </c>
      <c r="AK160" s="7"/>
      <c r="AL160" s="111" t="s">
        <v>301</v>
      </c>
      <c r="AM160" s="101">
        <f>(AM19/AM7)/'General Assumption &amp; Dashboards'!$B$11+(AM19/AM11)/'General Assumption &amp; Dashboards'!$C$11+(AM19/AM15)/'General Assumption &amp; Dashboards'!$D$11</f>
        <v>65938.646099605714</v>
      </c>
      <c r="AN160" s="101">
        <f>(AN19/AN7)/'General Assumption &amp; Dashboards'!$B$11+(AN19/AN11)/'General Assumption &amp; Dashboards'!$C$11+(AN19/AN15)/'General Assumption &amp; Dashboards'!$D$11</f>
        <v>65628.961280844815</v>
      </c>
      <c r="AO160" s="101">
        <f>(AO19/AO7)/'General Assumption &amp; Dashboards'!$B$11+(AO19/AO11)/'General Assumption &amp; Dashboards'!$C$11+(AO19/AO15)/'General Assumption &amp; Dashboards'!$D$11</f>
        <v>65359.792081892403</v>
      </c>
      <c r="AP160" s="101">
        <f>(AP19/AP7)/'General Assumption &amp; Dashboards'!$B$11+(AP19/AP11)/'General Assumption &amp; Dashboards'!$C$11+(AP19/AP15)/'General Assumption &amp; Dashboards'!$D$11</f>
        <v>65128.77538950197</v>
      </c>
      <c r="AQ160" s="101">
        <f>(AQ19/AQ7)/'General Assumption &amp; Dashboards'!$B$11+(AQ19/AQ11)/'General Assumption &amp; Dashboards'!$C$11+(AQ19/AQ15)/'General Assumption &amp; Dashboards'!$D$11</f>
        <v>64933.735748215673</v>
      </c>
      <c r="AR160" s="101">
        <f>(AR19/AR7)/'General Assumption &amp; Dashboards'!$B$11+(AR19/AR11)/'General Assumption &amp; Dashboards'!$C$11+(AR19/AR15)/'General Assumption &amp; Dashboards'!$D$11</f>
        <v>64772.673076162333</v>
      </c>
      <c r="AS160" s="101">
        <f>(AS19/AS7)/'General Assumption &amp; Dashboards'!$B$11+(AS19/AS11)/'General Assumption &amp; Dashboards'!$C$11+(AS19/AS15)/'General Assumption &amp; Dashboards'!$D$11</f>
        <v>64643.750786642529</v>
      </c>
      <c r="AT160" s="101">
        <f>(AT19/AT7)/'General Assumption &amp; Dashboards'!$B$11+(AT19/AT11)/'General Assumption &amp; Dashboards'!$C$11+(AT19/AT15)/'General Assumption &amp; Dashboards'!$D$11</f>
        <v>64545.284337468373</v>
      </c>
      <c r="AU160" s="101">
        <f>(AU19/AU7)/'General Assumption &amp; Dashboards'!$B$11+(AU19/AU11)/'General Assumption &amp; Dashboards'!$C$11+(AU19/AU15)/'General Assumption &amp; Dashboards'!$D$11</f>
        <v>64475.73023494707</v>
      </c>
      <c r="AV160" s="101">
        <f>(AV19/AV7)/'General Assumption &amp; Dashboards'!$B$11+(AV19/AV11)/'General Assumption &amp; Dashboards'!$C$11+(AV19/AV15)/'General Assumption &amp; Dashboards'!$D$11</f>
        <v>64433.675520743796</v>
      </c>
      <c r="AW160" s="101">
        <f>(AW19/AW7)/'General Assumption &amp; Dashboards'!$B$11+(AW19/AW11)/'General Assumption &amp; Dashboards'!$C$11+(AW19/AW15)/'General Assumption &amp; Dashboards'!$D$11</f>
        <v>64417.827768222807</v>
      </c>
      <c r="AX160" s="101">
        <f>(AX19/AX7)/'General Assumption &amp; Dashboards'!$B$11+(AX19/AX11)/'General Assumption &amp; Dashboards'!$C$11+(AX19/AX15)/'General Assumption &amp; Dashboards'!$D$11</f>
        <v>64427.005610910252</v>
      </c>
      <c r="AY160" s="123">
        <f>(AY19/AY7)/'General Assumption &amp; Dashboards'!$B$11+(AY19/AY11)/'General Assumption &amp; Dashboards'!$C$11+(AY19/AY15)/'General Assumption &amp; Dashboards'!$D$11</f>
        <v>64750.030461210292</v>
      </c>
      <c r="AZ160" s="7"/>
      <c r="BA160" s="111" t="s">
        <v>301</v>
      </c>
      <c r="BB160" s="101">
        <f>(BB19/BB7)/'General Assumption &amp; Dashboards'!$B$11+(BB19/BB11)/'General Assumption &amp; Dashboards'!$C$11+(BB19/BB15)/'General Assumption &amp; Dashboards'!$D$11</f>
        <v>64460.129820131151</v>
      </c>
      <c r="BC160" s="101">
        <f>(BC19/BC7)/'General Assumption &amp; Dashboards'!$B$11+(BC19/BC11)/'General Assumption &amp; Dashboards'!$C$11+(BC19/BC15)/'General Assumption &amp; Dashboards'!$D$11</f>
        <v>64516.214942296574</v>
      </c>
      <c r="BD160" s="101">
        <f>(BD19/BD7)/'General Assumption &amp; Dashboards'!$B$11+(BD19/BD11)/'General Assumption &amp; Dashboards'!$C$11+(BD19/BD15)/'General Assumption &amp; Dashboards'!$D$11</f>
        <v>64594.361499329701</v>
      </c>
      <c r="BE160" s="101">
        <f>(BE19/BE7)/'General Assumption &amp; Dashboards'!$B$11+(BE19/BE11)/'General Assumption &amp; Dashboards'!$C$11+(BE19/BE15)/'General Assumption &amp; Dashboards'!$D$11</f>
        <v>64693.748748809667</v>
      </c>
      <c r="BF160" s="101">
        <f>(BF19/BF7)/'General Assumption &amp; Dashboards'!$B$11+(BF19/BF11)/'General Assumption &amp; Dashboards'!$C$11+(BF19/BF15)/'General Assumption &amp; Dashboards'!$D$11</f>
        <v>64813.627993952789</v>
      </c>
      <c r="BG160" s="101">
        <f>(BG19/BG7)/'General Assumption &amp; Dashboards'!$B$11+(BG19/BG11)/'General Assumption &amp; Dashboards'!$C$11+(BG19/BG15)/'General Assumption &amp; Dashboards'!$D$11</f>
        <v>64953.316427814381</v>
      </c>
      <c r="BH160" s="101">
        <f>(BH19/BH7)/'General Assumption &amp; Dashboards'!$B$11+(BH19/BH11)/'General Assumption &amp; Dashboards'!$C$11+(BH19/BH15)/'General Assumption &amp; Dashboards'!$D$11</f>
        <v>65112.191491249498</v>
      </c>
      <c r="BI160" s="101">
        <f>(BI19/BI7)/'General Assumption &amp; Dashboards'!$B$11+(BI19/BI11)/'General Assumption &amp; Dashboards'!$C$11+(BI19/BI15)/'General Assumption &amp; Dashboards'!$D$11</f>
        <v>65289.685720301139</v>
      </c>
      <c r="BJ160" s="101">
        <f>(BJ19/BJ7)/'General Assumption &amp; Dashboards'!$B$11+(BJ19/BJ11)/'General Assumption &amp; Dashboards'!$C$11+(BJ19/BJ15)/'General Assumption &amp; Dashboards'!$D$11</f>
        <v>65485.282055799966</v>
      </c>
      <c r="BK160" s="101">
        <f>(BK19/BK7)/'General Assumption &amp; Dashboards'!$B$11+(BK19/BK11)/'General Assumption &amp; Dashboards'!$C$11+(BK19/BK15)/'General Assumption &amp; Dashboards'!$D$11</f>
        <v>65698.509586016764</v>
      </c>
      <c r="BL160" s="101">
        <f>(BL19/BL7)/'General Assumption &amp; Dashboards'!$B$11+(BL19/BL11)/'General Assumption &amp; Dashboards'!$C$11+(BL19/BL15)/'General Assumption &amp; Dashboards'!$D$11</f>
        <v>65928.939692125146</v>
      </c>
      <c r="BM160" s="101">
        <f>(BM19/BM7)/'General Assumption &amp; Dashboards'!$B$11+(BM19/BM11)/'General Assumption &amp; Dashboards'!$C$11+(BM19/BM15)/'General Assumption &amp; Dashboards'!$D$11</f>
        <v>66176.182565900323</v>
      </c>
      <c r="BN160" s="123">
        <f>(BN19/BN7)/'General Assumption &amp; Dashboards'!$B$11+(BN19/BN11)/'General Assumption &amp; Dashboards'!$C$11+(BN19/BN15)/'General Assumption &amp; Dashboards'!$D$11</f>
        <v>65245.092845890387</v>
      </c>
      <c r="BO160" s="7"/>
      <c r="BP160" s="111" t="s">
        <v>301</v>
      </c>
      <c r="BQ160" s="101">
        <f>(BQ19/BQ7)/'General Assumption &amp; Dashboards'!$B$11+(BQ19/BQ11)/'General Assumption &amp; Dashboards'!$C$11+(BQ19/BQ15)/'General Assumption &amp; Dashboards'!$D$11</f>
        <v>66439.884069381398</v>
      </c>
      <c r="BR160" s="101">
        <f>(BR19/BR7)/'General Assumption &amp; Dashboards'!$B$11+(BR19/BR11)/'General Assumption &amp; Dashboards'!$C$11+(BR19/BR15)/'General Assumption &amp; Dashboards'!$D$11</f>
        <v>66719.722907037518</v>
      </c>
      <c r="BS160" s="101">
        <f>(BS19/BS7)/'General Assumption &amp; Dashboards'!$B$11+(BS19/BS11)/'General Assumption &amp; Dashboards'!$C$11+(BS19/BS15)/'General Assumption &amp; Dashboards'!$D$11</f>
        <v>67015.408082186623</v>
      </c>
      <c r="BT160" s="101">
        <f>(BT19/BT7)/'General Assumption &amp; Dashboards'!$B$11+(BT19/BT11)/'General Assumption &amp; Dashboards'!$C$11+(BT19/BT15)/'General Assumption &amp; Dashboards'!$D$11</f>
        <v>67326.676610910814</v>
      </c>
      <c r="BU160" s="101">
        <f>(BU19/BU7)/'General Assumption &amp; Dashboards'!$B$11+(BU19/BU11)/'General Assumption &amp; Dashboards'!$C$11+(BU19/BU15)/'General Assumption &amp; Dashboards'!$D$11</f>
        <v>67653.29146840176</v>
      </c>
      <c r="BV160" s="101">
        <f>(BV19/BV7)/'General Assumption &amp; Dashboards'!$B$11+(BV19/BV11)/'General Assumption &amp; Dashboards'!$C$11+(BV19/BV15)/'General Assumption &amp; Dashboards'!$D$11</f>
        <v>67995.039744470268</v>
      </c>
      <c r="BW160" s="101">
        <f>(BW19/BW7)/'General Assumption &amp; Dashboards'!$B$11+(BW19/BW11)/'General Assumption &amp; Dashboards'!$C$11+(BW19/BW15)/'General Assumption &amp; Dashboards'!$D$11</f>
        <v>68351.730986801849</v>
      </c>
      <c r="BX160" s="101">
        <f>(BX19/BX7)/'General Assumption &amp; Dashboards'!$B$11+(BX19/BX11)/'General Assumption &amp; Dashboards'!$C$11+(BX19/BX15)/'General Assumption &amp; Dashboards'!$D$11</f>
        <v>68723.195712379675</v>
      </c>
      <c r="BY160" s="101">
        <f>(BY19/BY7)/'General Assumption &amp; Dashboards'!$B$11+(BY19/BY11)/'General Assumption &amp; Dashboards'!$C$11+(BY19/BY15)/'General Assumption &amp; Dashboards'!$D$11</f>
        <v>69109.284069288755</v>
      </c>
      <c r="BZ160" s="101">
        <f>(BZ19/BZ7)/'General Assumption &amp; Dashboards'!$B$11+(BZ19/BZ11)/'General Assumption &amp; Dashboards'!$C$11+(BZ19/BZ15)/'General Assumption &amp; Dashboards'!$D$11</f>
        <v>69509.864632829675</v>
      </c>
      <c r="CA160" s="101">
        <f>(CA19/CA7)/'General Assumption &amp; Dashboards'!$B$11+(CA19/CA11)/'General Assumption &amp; Dashboards'!$C$11+(CA19/CA15)/'General Assumption &amp; Dashboards'!$D$11</f>
        <v>69924.823321487376</v>
      </c>
      <c r="CB160" s="101">
        <f>(CB19/CB7)/'General Assumption &amp; Dashboards'!$B$11+(CB19/CB11)/'General Assumption &amp; Dashboards'!$C$11+(CB19/CB15)/'General Assumption &amp; Dashboards'!$D$11</f>
        <v>70354.06241980505</v>
      </c>
      <c r="CC160" s="123">
        <f>(CC19/CC7)/'General Assumption &amp; Dashboards'!$B$11+(CC19/CC11)/'General Assumption &amp; Dashboards'!$C$11+(CC19/CC15)/'General Assumption &amp; Dashboards'!$D$11</f>
        <v>68448.814354131013</v>
      </c>
      <c r="CE160" s="111" t="s">
        <v>301</v>
      </c>
      <c r="CF160" s="101">
        <f>(CF19/CF7)/'General Assumption &amp; Dashboards'!$B$11+(CF19/CF11)/'General Assumption &amp; Dashboards'!$C$11+(CF19/CF15)/'General Assumption &amp; Dashboards'!$D$11</f>
        <v>70797.499696603132</v>
      </c>
      <c r="CG160" s="101">
        <f>(CG19/CG7)/'General Assumption &amp; Dashboards'!$B$11+(CG19/CG11)/'General Assumption &amp; Dashboards'!$C$11+(CG19/CG15)/'General Assumption &amp; Dashboards'!$D$11</f>
        <v>71255.067608250756</v>
      </c>
      <c r="CH160" s="101">
        <f>(CH19/CH7)/'General Assumption &amp; Dashboards'!$B$11+(CH19/CH11)/'General Assumption &amp; Dashboards'!$C$11+(CH19/CH15)/'General Assumption &amp; Dashboards'!$D$11</f>
        <v>71726.712577849568</v>
      </c>
      <c r="CI160" s="101">
        <f>(CI19/CI7)/'General Assumption &amp; Dashboards'!$B$11+(CI19/CI11)/'General Assumption &amp; Dashboards'!$C$11+(CI19/CI15)/'General Assumption &amp; Dashboards'!$D$11</f>
        <v>72212.39434222733</v>
      </c>
      <c r="CJ160" s="101">
        <f>(CJ19/CJ7)/'General Assumption &amp; Dashboards'!$B$11+(CJ19/CJ11)/'General Assumption &amp; Dashboards'!$C$11+(CJ19/CJ15)/'General Assumption &amp; Dashboards'!$D$11</f>
        <v>72712.085359570061</v>
      </c>
      <c r="CK160" s="101">
        <f>(CK19/CK7)/'General Assumption &amp; Dashboards'!$B$11+(CK19/CK11)/'General Assumption &amp; Dashboards'!$C$11+(CK19/CK15)/'General Assumption &amp; Dashboards'!$D$11</f>
        <v>73225.770271353264</v>
      </c>
      <c r="CL160" s="101">
        <f>(CL19/CL7)/'General Assumption &amp; Dashboards'!$B$11+(CL19/CL11)/'General Assumption &amp; Dashboards'!$C$11+(CL19/CL15)/'General Assumption &amp; Dashboards'!$D$11</f>
        <v>73753.445412972083</v>
      </c>
      <c r="CM160" s="101">
        <f>(CM19/CM7)/'General Assumption &amp; Dashboards'!$B$11+(CM19/CM11)/'General Assumption &amp; Dashboards'!$C$11+(CM19/CM15)/'General Assumption &amp; Dashboards'!$D$11</f>
        <v>74295.118368125768</v>
      </c>
      <c r="CN160" s="101">
        <f>(CN19/CN7)/'General Assumption &amp; Dashboards'!$B$11+(CN19/CN11)/'General Assumption &amp; Dashboards'!$C$11+(CN19/CN15)/'General Assumption &amp; Dashboards'!$D$11</f>
        <v>74850.807562592687</v>
      </c>
      <c r="CO160" s="101">
        <f>(CO19/CO7)/'General Assumption &amp; Dashboards'!$B$11+(CO19/CO11)/'General Assumption &amp; Dashboards'!$C$11+(CO19/CO15)/'General Assumption &amp; Dashboards'!$D$11</f>
        <v>75420.541893543064</v>
      </c>
      <c r="CP160" s="101">
        <f>(CP19/CP7)/'General Assumption &amp; Dashboards'!$B$11+(CP19/CP11)/'General Assumption &amp; Dashboards'!$C$11+(CP19/CP15)/'General Assumption &amp; Dashboards'!$D$11</f>
        <v>76004.360390988382</v>
      </c>
      <c r="CQ160" s="101">
        <f>(CQ19/CQ7)/'General Assumption &amp; Dashboards'!$B$11+(CQ19/CQ11)/'General Assumption &amp; Dashboards'!$C$11+(CQ19/CQ15)/'General Assumption &amp; Dashboards'!$D$11</f>
        <v>76602.311908362695</v>
      </c>
      <c r="CR160" s="123">
        <f>(CR19/CR7)/'General Assumption &amp; Dashboards'!$B$11+(CR19/CR11)/'General Assumption &amp; Dashboards'!$C$11+(CR19/CR15)/'General Assumption &amp; Dashboards'!$D$11</f>
        <v>73829.931459301573</v>
      </c>
    </row>
    <row r="161" spans="1:96" ht="18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23"/>
      <c r="V161" s="4"/>
      <c r="W161" s="111" t="s">
        <v>302</v>
      </c>
      <c r="X161" s="101"/>
      <c r="Y161" s="101"/>
      <c r="Z161" s="101"/>
      <c r="AA161" s="101"/>
      <c r="AB161" s="101"/>
      <c r="AC161" s="101"/>
      <c r="AD161" s="101"/>
      <c r="AE161" s="101"/>
      <c r="AF161" s="101"/>
      <c r="AG161" s="101"/>
      <c r="AH161" s="101"/>
      <c r="AI161" s="101"/>
      <c r="AJ161" s="123"/>
      <c r="AK161" s="7"/>
      <c r="AL161" s="111" t="s">
        <v>303</v>
      </c>
      <c r="AM161" s="101">
        <f t="shared" ref="AM161:AY161" si="514">AM160/AM162</f>
        <v>524.1955280757652</v>
      </c>
      <c r="AN161" s="101">
        <f t="shared" si="514"/>
        <v>595.60741255173036</v>
      </c>
      <c r="AO161" s="101">
        <f t="shared" si="514"/>
        <v>667.53183224457109</v>
      </c>
      <c r="AP161" s="101">
        <f t="shared" si="514"/>
        <v>740.36286895634441</v>
      </c>
      <c r="AQ161" s="101">
        <f t="shared" si="514"/>
        <v>814.47930457534653</v>
      </c>
      <c r="AR161" s="101">
        <f t="shared" si="514"/>
        <v>890.2486290494586</v>
      </c>
      <c r="AS161" s="101">
        <f t="shared" si="514"/>
        <v>968.03066460343041</v>
      </c>
      <c r="AT161" s="101">
        <f t="shared" si="514"/>
        <v>1048.180869002485</v>
      </c>
      <c r="AU161" s="101">
        <f t="shared" si="514"/>
        <v>1131.0533724217505</v>
      </c>
      <c r="AV161" s="101">
        <f t="shared" si="514"/>
        <v>1217.0037955398939</v>
      </c>
      <c r="AW161" s="101">
        <f t="shared" si="514"/>
        <v>1306.3918906320309</v>
      </c>
      <c r="AX161" s="101">
        <f t="shared" si="514"/>
        <v>1399.5840425206584</v>
      </c>
      <c r="AY161" s="123">
        <f t="shared" si="514"/>
        <v>941.79614548989343</v>
      </c>
      <c r="AZ161" s="7"/>
      <c r="BA161" s="111" t="s">
        <v>302</v>
      </c>
      <c r="BB161" s="101">
        <f t="shared" ref="BB161:BN161" si="515">BB160/BB162</f>
        <v>1315.6473676322241</v>
      </c>
      <c r="BC161" s="101">
        <f t="shared" si="515"/>
        <v>1405.2386987659524</v>
      </c>
      <c r="BD161" s="101">
        <f t="shared" si="515"/>
        <v>1499.1950654063887</v>
      </c>
      <c r="BE161" s="101">
        <f t="shared" si="515"/>
        <v>1597.8822566897416</v>
      </c>
      <c r="BF161" s="101">
        <f t="shared" si="515"/>
        <v>1701.6819437530933</v>
      </c>
      <c r="BG161" s="101">
        <f t="shared" si="515"/>
        <v>1810.9936522347996</v>
      </c>
      <c r="BH161" s="101">
        <f t="shared" si="515"/>
        <v>1926.2367641956014</v>
      </c>
      <c r="BI161" s="101">
        <f t="shared" si="515"/>
        <v>2047.8525652726139</v>
      </c>
      <c r="BJ161" s="101">
        <f t="shared" si="515"/>
        <v>2176.3063521913305</v>
      </c>
      <c r="BK161" s="101">
        <f t="shared" si="515"/>
        <v>2312.0896152693576</v>
      </c>
      <c r="BL161" s="101">
        <f t="shared" si="515"/>
        <v>2455.7223102309704</v>
      </c>
      <c r="BM161" s="101">
        <f t="shared" si="515"/>
        <v>2607.7552334980401</v>
      </c>
      <c r="BN161" s="123">
        <f t="shared" si="515"/>
        <v>1904.4261779116655</v>
      </c>
      <c r="BO161" s="7"/>
      <c r="BP161" s="111" t="s">
        <v>302</v>
      </c>
      <c r="BQ161" s="101">
        <f t="shared" ref="BQ161:CC161" si="516">BQ160/BQ162</f>
        <v>1961.6305759942481</v>
      </c>
      <c r="BR161" s="101">
        <f t="shared" si="516"/>
        <v>2082.5133129227456</v>
      </c>
      <c r="BS161" s="101">
        <f t="shared" si="516"/>
        <v>2210.6674073911822</v>
      </c>
      <c r="BT161" s="101">
        <f t="shared" si="516"/>
        <v>2346.5891388340583</v>
      </c>
      <c r="BU161" s="101">
        <f t="shared" si="516"/>
        <v>2490.8065070948387</v>
      </c>
      <c r="BV161" s="101">
        <f t="shared" si="516"/>
        <v>2643.8815722507588</v>
      </c>
      <c r="BW161" s="101">
        <f t="shared" si="516"/>
        <v>2806.4129430303033</v>
      </c>
      <c r="BX161" s="101">
        <f t="shared" si="516"/>
        <v>2979.0384263212982</v>
      </c>
      <c r="BY161" s="101">
        <f t="shared" si="516"/>
        <v>3162.4378509453486</v>
      </c>
      <c r="BZ161" s="101">
        <f t="shared" si="516"/>
        <v>3357.3360796329116</v>
      </c>
      <c r="CA161" s="101">
        <f t="shared" si="516"/>
        <v>3564.506223974488</v>
      </c>
      <c r="CB161" s="101">
        <f t="shared" si="516"/>
        <v>3784.7730780495936</v>
      </c>
      <c r="CC161" s="123">
        <f t="shared" si="516"/>
        <v>2780.8407283371516</v>
      </c>
      <c r="CE161" s="111" t="s">
        <v>302</v>
      </c>
      <c r="CF161" s="101">
        <f t="shared" ref="CF161:CR161" si="517">CF160/CF162</f>
        <v>4411.6743263678736</v>
      </c>
      <c r="CG161" s="101">
        <f t="shared" si="517"/>
        <v>4685.1772160065957</v>
      </c>
      <c r="CH161" s="101">
        <f t="shared" si="517"/>
        <v>4976.154568454579</v>
      </c>
      <c r="CI161" s="101">
        <f t="shared" si="517"/>
        <v>5285.781847824479</v>
      </c>
      <c r="CJ161" s="101">
        <f t="shared" si="517"/>
        <v>5615.3143832177175</v>
      </c>
      <c r="CK161" s="101">
        <f t="shared" si="517"/>
        <v>5966.0930097689588</v>
      </c>
      <c r="CL161" s="101">
        <f t="shared" si="517"/>
        <v>6339.5501076199544</v>
      </c>
      <c r="CM161" s="101">
        <f t="shared" si="517"/>
        <v>6737.2160681309251</v>
      </c>
      <c r="CN161" s="101">
        <f t="shared" si="517"/>
        <v>7160.7262187421711</v>
      </c>
      <c r="CO161" s="101">
        <f t="shared" si="517"/>
        <v>7611.8282401654933</v>
      </c>
      <c r="CP161" s="101">
        <f t="shared" si="517"/>
        <v>8092.3901120259443</v>
      </c>
      <c r="CQ161" s="101">
        <f t="shared" si="517"/>
        <v>8604.408625701577</v>
      </c>
      <c r="CR161" s="123">
        <f t="shared" si="517"/>
        <v>6283.9761403481962</v>
      </c>
    </row>
    <row r="162" spans="1:96" s="157" customFormat="1" ht="18.75" customHeight="1" thickBot="1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155"/>
      <c r="V162" s="124"/>
      <c r="W162" s="156" t="s">
        <v>304</v>
      </c>
      <c r="X162" s="154">
        <v>0</v>
      </c>
      <c r="Y162" s="154">
        <v>0</v>
      </c>
      <c r="Z162" s="154">
        <v>0</v>
      </c>
      <c r="AA162" s="154">
        <v>0</v>
      </c>
      <c r="AB162" s="154">
        <v>0</v>
      </c>
      <c r="AC162" s="154">
        <v>0</v>
      </c>
      <c r="AD162" s="154">
        <f t="shared" ref="AD162:AJ162" si="518">(AD94+AD93)/(AD7+AD11+AD15)</f>
        <v>448.9172971451747</v>
      </c>
      <c r="AE162" s="154">
        <f t="shared" si="518"/>
        <v>226.82532849204145</v>
      </c>
      <c r="AF162" s="154">
        <f t="shared" si="518"/>
        <v>152.55971678543546</v>
      </c>
      <c r="AG162" s="154">
        <f t="shared" si="518"/>
        <v>115.24948103996437</v>
      </c>
      <c r="AH162" s="154">
        <f t="shared" si="518"/>
        <v>92.721311116674158</v>
      </c>
      <c r="AI162" s="154">
        <f t="shared" si="518"/>
        <v>77.584810009082844</v>
      </c>
      <c r="AJ162" s="158">
        <f t="shared" si="518"/>
        <v>263.49288013893175</v>
      </c>
      <c r="AL162" s="156" t="s">
        <v>304</v>
      </c>
      <c r="AM162" s="154">
        <f t="shared" ref="AM162:AY162" si="519">(AM94+AM93)/(AM7+AM11+AM15)</f>
        <v>125.79017288006165</v>
      </c>
      <c r="AN162" s="154">
        <f t="shared" si="519"/>
        <v>110.18828828820986</v>
      </c>
      <c r="AO162" s="154">
        <f t="shared" si="519"/>
        <v>97.912622177313338</v>
      </c>
      <c r="AP162" s="154">
        <f t="shared" si="519"/>
        <v>87.968721988058391</v>
      </c>
      <c r="AQ162" s="154">
        <f t="shared" si="519"/>
        <v>79.724230417457747</v>
      </c>
      <c r="AR162" s="154">
        <f t="shared" si="519"/>
        <v>72.757958802275027</v>
      </c>
      <c r="AS162" s="154">
        <f t="shared" si="519"/>
        <v>66.778618849977136</v>
      </c>
      <c r="AT162" s="154">
        <f t="shared" si="519"/>
        <v>61.578384271498614</v>
      </c>
      <c r="AU162" s="154">
        <f t="shared" si="519"/>
        <v>57.005028946507728</v>
      </c>
      <c r="AV162" s="154">
        <f t="shared" si="519"/>
        <v>52.944514846117947</v>
      </c>
      <c r="AW162" s="154">
        <f t="shared" si="519"/>
        <v>49.309727219033434</v>
      </c>
      <c r="AX162" s="154">
        <f t="shared" si="519"/>
        <v>46.032966691215535</v>
      </c>
      <c r="AY162" s="158">
        <f t="shared" si="519"/>
        <v>68.751640969532019</v>
      </c>
      <c r="AZ162" s="128"/>
      <c r="BA162" s="156" t="s">
        <v>304</v>
      </c>
      <c r="BB162" s="154">
        <f t="shared" ref="BB162:BN162" si="520">(BB94+BB93)/(BB7+BB11+BB15)</f>
        <v>48.994990151609016</v>
      </c>
      <c r="BC162" s="154">
        <f t="shared" si="520"/>
        <v>45.911214229264537</v>
      </c>
      <c r="BD162" s="154">
        <f t="shared" si="520"/>
        <v>43.086028622846371</v>
      </c>
      <c r="BE162" s="154">
        <f t="shared" si="520"/>
        <v>40.487181378953856</v>
      </c>
      <c r="BF162" s="154">
        <f t="shared" si="520"/>
        <v>38.087980090453947</v>
      </c>
      <c r="BG162" s="154">
        <f t="shared" si="520"/>
        <v>35.866120429334906</v>
      </c>
      <c r="BH162" s="154">
        <f t="shared" si="520"/>
        <v>33.802797611144349</v>
      </c>
      <c r="BI162" s="154">
        <f t="shared" si="520"/>
        <v>31.882024530222786</v>
      </c>
      <c r="BJ162" s="154">
        <f t="shared" si="520"/>
        <v>30.090102889173949</v>
      </c>
      <c r="BK162" s="154">
        <f t="shared" si="520"/>
        <v>28.415208974658587</v>
      </c>
      <c r="BL162" s="154">
        <f t="shared" si="520"/>
        <v>26.847066306093978</v>
      </c>
      <c r="BM162" s="154">
        <f t="shared" si="520"/>
        <v>25.376684788446063</v>
      </c>
      <c r="BN162" s="158">
        <f t="shared" si="520"/>
        <v>34.259712244365453</v>
      </c>
      <c r="BO162" s="128"/>
      <c r="BP162" s="156" t="s">
        <v>304</v>
      </c>
      <c r="BQ162" s="154">
        <f t="shared" ref="BQ162:CC162" si="521">(BQ94+BQ93)/(BQ7+BQ11+BQ15)</f>
        <v>33.869722914421075</v>
      </c>
      <c r="BR162" s="154">
        <f t="shared" si="521"/>
        <v>32.038077496560334</v>
      </c>
      <c r="BS162" s="154">
        <f t="shared" si="521"/>
        <v>30.314559240402328</v>
      </c>
      <c r="BT162" s="154">
        <f t="shared" si="521"/>
        <v>28.691293033241937</v>
      </c>
      <c r="BU162" s="154">
        <f t="shared" si="521"/>
        <v>27.16119910386352</v>
      </c>
      <c r="BV162" s="154">
        <f t="shared" si="521"/>
        <v>25.717884060361115</v>
      </c>
      <c r="BW162" s="154">
        <f t="shared" si="521"/>
        <v>24.355550082731998</v>
      </c>
      <c r="BX162" s="154">
        <f t="shared" si="521"/>
        <v>23.068918851524632</v>
      </c>
      <c r="BY162" s="154">
        <f t="shared" si="521"/>
        <v>21.853167501340742</v>
      </c>
      <c r="BZ162" s="154">
        <f t="shared" si="521"/>
        <v>20.703874436195804</v>
      </c>
      <c r="CA162" s="154">
        <f t="shared" si="521"/>
        <v>19.616973271411474</v>
      </c>
      <c r="CB162" s="154">
        <f t="shared" si="521"/>
        <v>18.588713502491039</v>
      </c>
      <c r="CC162" s="158">
        <f t="shared" si="521"/>
        <v>24.614431763972718</v>
      </c>
      <c r="CE162" s="156" t="s">
        <v>304</v>
      </c>
      <c r="CF162" s="154">
        <f t="shared" ref="CF162:CR162" si="522">(CF94+CF93)/(CF7+CF11+CF15)</f>
        <v>16.047762019389729</v>
      </c>
      <c r="CG162" s="154">
        <f t="shared" si="522"/>
        <v>15.208617374133164</v>
      </c>
      <c r="CH162" s="154">
        <f t="shared" si="522"/>
        <v>14.414084528753976</v>
      </c>
      <c r="CI162" s="154">
        <f t="shared" si="522"/>
        <v>13.661629711780195</v>
      </c>
      <c r="CJ162" s="154">
        <f t="shared" si="522"/>
        <v>12.948889482818982</v>
      </c>
      <c r="CK162" s="154">
        <f t="shared" si="522"/>
        <v>12.273655498070919</v>
      </c>
      <c r="CL162" s="154">
        <f t="shared" si="522"/>
        <v>11.633861103853819</v>
      </c>
      <c r="CM162" s="154">
        <f t="shared" si="522"/>
        <v>11.027569491138069</v>
      </c>
      <c r="CN162" s="154">
        <f t="shared" si="522"/>
        <v>10.452963187823249</v>
      </c>
      <c r="CO162" s="154">
        <f t="shared" si="522"/>
        <v>9.9083347014544962</v>
      </c>
      <c r="CP162" s="154">
        <f t="shared" si="522"/>
        <v>9.3920781547641621</v>
      </c>
      <c r="CQ162" s="154">
        <f t="shared" si="522"/>
        <v>8.9026817810058123</v>
      </c>
      <c r="CR162" s="158">
        <f t="shared" si="522"/>
        <v>11.748919762004482</v>
      </c>
    </row>
    <row r="163" spans="1:96" ht="18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23"/>
      <c r="V163" s="4"/>
      <c r="W163" s="4"/>
      <c r="X163" s="4"/>
      <c r="Y163" s="27"/>
      <c r="Z163" s="27"/>
      <c r="AA163" s="27"/>
      <c r="AB163" s="27"/>
      <c r="AC163" s="4"/>
      <c r="AD163" s="4"/>
      <c r="AE163" s="4"/>
      <c r="AF163" s="4"/>
      <c r="AG163" s="4"/>
      <c r="AH163" s="4"/>
      <c r="AI163" s="4"/>
      <c r="AJ163" s="4"/>
      <c r="AL163" s="4"/>
    </row>
    <row r="164" spans="1:96" ht="18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23"/>
      <c r="V164" s="4"/>
      <c r="W164" s="4"/>
      <c r="X164" s="4"/>
      <c r="Y164" s="27"/>
      <c r="Z164" s="27"/>
      <c r="AA164" s="27"/>
      <c r="AB164" s="27"/>
      <c r="AC164" s="4"/>
      <c r="AD164" s="4"/>
      <c r="AE164" s="4"/>
      <c r="AF164" s="4"/>
      <c r="AG164" s="4"/>
      <c r="AH164" s="4"/>
      <c r="AI164" s="4"/>
      <c r="AJ164" s="37">
        <f>+AVERAGE(AJ162,AY162,BN162,BN162,CC162,CR162)</f>
        <v>72.854549520528664</v>
      </c>
      <c r="AL164" s="4"/>
      <c r="AY164" s="104"/>
    </row>
    <row r="165" spans="1:96" ht="18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23"/>
      <c r="V165" s="4"/>
      <c r="W165" s="4"/>
      <c r="X165" s="4"/>
      <c r="Y165" s="27"/>
      <c r="Z165" s="27"/>
      <c r="AA165" s="27"/>
      <c r="AB165" s="27"/>
      <c r="AC165" s="4"/>
      <c r="AD165" s="4"/>
      <c r="AE165" s="4"/>
      <c r="AF165" s="4"/>
      <c r="AG165" s="4"/>
      <c r="AH165" s="4"/>
      <c r="AI165" s="4"/>
      <c r="AJ165" s="4"/>
      <c r="AL165" s="4"/>
    </row>
    <row r="166" spans="1:96" ht="18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23"/>
      <c r="V166" s="4"/>
      <c r="W166" s="4"/>
      <c r="X166" s="4"/>
      <c r="Y166" s="27"/>
      <c r="Z166" s="27"/>
      <c r="AA166" s="27"/>
      <c r="AB166" s="27"/>
      <c r="AC166" s="4"/>
      <c r="AD166" s="4"/>
      <c r="AE166" s="4"/>
      <c r="AF166" s="4"/>
      <c r="AG166" s="4"/>
      <c r="AH166" s="4"/>
      <c r="AI166" s="4"/>
      <c r="AJ166" s="4"/>
      <c r="AL166" s="4"/>
      <c r="AY166" s="105"/>
    </row>
    <row r="167" spans="1:96" ht="18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23"/>
      <c r="V167" s="4"/>
      <c r="W167" s="4"/>
      <c r="X167" s="4"/>
      <c r="Y167" s="27"/>
      <c r="Z167" s="27"/>
      <c r="AA167" s="27"/>
      <c r="AB167" s="27"/>
      <c r="AC167" s="4"/>
      <c r="AD167" s="4"/>
      <c r="AE167" s="4"/>
      <c r="AF167" s="4"/>
      <c r="AG167" s="4"/>
      <c r="AH167" s="4"/>
      <c r="AI167" s="4"/>
      <c r="AJ167" s="4"/>
      <c r="AL167" s="4"/>
    </row>
    <row r="168" spans="1:96" ht="18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23"/>
      <c r="V168" s="4"/>
      <c r="W168" s="4"/>
      <c r="X168" s="4"/>
      <c r="Y168" s="27"/>
      <c r="Z168" s="27"/>
      <c r="AA168" s="27"/>
      <c r="AB168" s="27"/>
      <c r="AC168" s="4"/>
      <c r="AD168" s="4"/>
      <c r="AE168" s="4"/>
      <c r="AF168" s="4"/>
      <c r="AG168" s="4"/>
      <c r="AH168" s="4"/>
      <c r="AI168" s="4"/>
      <c r="AJ168" s="4"/>
      <c r="AL168" s="4"/>
    </row>
    <row r="169" spans="1:96" ht="18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23"/>
      <c r="V169" s="4"/>
      <c r="W169" s="4"/>
      <c r="X169" s="4"/>
      <c r="Y169" s="27"/>
      <c r="Z169" s="27"/>
      <c r="AA169" s="27"/>
      <c r="AB169" s="27"/>
      <c r="AC169" s="4"/>
      <c r="AD169" s="4"/>
      <c r="AE169" s="4"/>
      <c r="AF169" s="4"/>
      <c r="AG169" s="4"/>
      <c r="AH169" s="4"/>
      <c r="AI169" s="4"/>
      <c r="AJ169" s="4"/>
      <c r="AL169" s="4"/>
    </row>
    <row r="170" spans="1:96" ht="18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23"/>
      <c r="V170" s="4"/>
      <c r="W170" s="4"/>
      <c r="X170" s="4"/>
      <c r="Y170" s="27"/>
      <c r="Z170" s="27"/>
      <c r="AA170" s="27"/>
      <c r="AB170" s="27"/>
      <c r="AC170" s="4"/>
      <c r="AD170" s="4"/>
      <c r="AE170" s="4"/>
      <c r="AF170" s="4"/>
      <c r="AG170" s="4"/>
      <c r="AH170" s="4"/>
      <c r="AI170" s="4"/>
      <c r="AJ170" s="4"/>
      <c r="AL170" s="4"/>
    </row>
    <row r="171" spans="1:96" ht="18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23"/>
      <c r="V171" s="4"/>
      <c r="W171" s="4"/>
      <c r="X171" s="4"/>
      <c r="Y171" s="27"/>
      <c r="Z171" s="27"/>
      <c r="AA171" s="27"/>
      <c r="AB171" s="27"/>
      <c r="AC171" s="4"/>
      <c r="AD171" s="4"/>
      <c r="AE171" s="4"/>
      <c r="AF171" s="4"/>
      <c r="AG171" s="4"/>
      <c r="AH171" s="4"/>
      <c r="AI171" s="4"/>
      <c r="AJ171" s="4"/>
      <c r="AL171" s="4"/>
    </row>
    <row r="172" spans="1:96" ht="18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23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L172" s="4"/>
    </row>
    <row r="173" spans="1:96" ht="18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23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L173" s="4"/>
    </row>
    <row r="174" spans="1:96" ht="18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23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L174" s="4"/>
    </row>
    <row r="175" spans="1:96" ht="18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23"/>
      <c r="V175" s="4"/>
      <c r="W175" s="4"/>
      <c r="X175" s="4"/>
      <c r="Y175" s="4"/>
      <c r="Z175" s="4"/>
      <c r="AA175" s="4"/>
      <c r="AB175" s="4"/>
      <c r="AC175" s="38"/>
      <c r="AD175" s="38"/>
      <c r="AE175" s="38"/>
      <c r="AF175" s="38"/>
      <c r="AG175" s="38"/>
      <c r="AH175" s="38"/>
      <c r="AI175" s="38"/>
      <c r="AJ175" s="38"/>
      <c r="AL175" s="4"/>
    </row>
    <row r="176" spans="1:96" ht="18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23"/>
      <c r="V176" s="4"/>
      <c r="W176" s="4"/>
      <c r="X176" s="4"/>
      <c r="Y176" s="4"/>
      <c r="Z176" s="4"/>
      <c r="AA176" s="4"/>
      <c r="AB176" s="4"/>
      <c r="AC176" s="27"/>
      <c r="AD176" s="27"/>
      <c r="AE176" s="27"/>
      <c r="AF176" s="27"/>
      <c r="AG176" s="27"/>
      <c r="AH176" s="27"/>
      <c r="AI176" s="27"/>
      <c r="AJ176" s="27"/>
      <c r="AL176" s="4"/>
    </row>
    <row r="177" spans="1:38" ht="18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23"/>
      <c r="V177" s="4"/>
      <c r="W177" s="4"/>
      <c r="X177" s="4"/>
      <c r="Y177" s="4"/>
      <c r="Z177" s="4"/>
      <c r="AA177" s="4"/>
      <c r="AB177" s="4"/>
      <c r="AC177" s="27"/>
      <c r="AD177" s="27"/>
      <c r="AE177" s="27"/>
      <c r="AF177" s="27"/>
      <c r="AG177" s="27"/>
      <c r="AH177" s="27"/>
      <c r="AI177" s="27"/>
      <c r="AJ177" s="27"/>
      <c r="AL177" s="4"/>
    </row>
    <row r="178" spans="1:38" ht="18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23"/>
      <c r="V178" s="4"/>
      <c r="W178" s="4"/>
      <c r="X178" s="4"/>
      <c r="Y178" s="4"/>
      <c r="Z178" s="4"/>
      <c r="AA178" s="4"/>
      <c r="AB178" s="4"/>
      <c r="AC178" s="27"/>
      <c r="AD178" s="27"/>
      <c r="AE178" s="27"/>
      <c r="AF178" s="27"/>
      <c r="AG178" s="27"/>
      <c r="AH178" s="27"/>
      <c r="AI178" s="27"/>
      <c r="AJ178" s="27"/>
      <c r="AL178" s="4"/>
    </row>
    <row r="179" spans="1:38" ht="18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23"/>
      <c r="V179" s="4"/>
      <c r="W179" s="4"/>
      <c r="X179" s="4"/>
      <c r="Y179" s="4"/>
      <c r="Z179" s="4"/>
      <c r="AA179" s="4"/>
      <c r="AB179" s="4"/>
      <c r="AC179" s="27"/>
      <c r="AD179" s="27"/>
      <c r="AE179" s="27"/>
      <c r="AF179" s="27"/>
      <c r="AG179" s="27"/>
      <c r="AH179" s="27"/>
      <c r="AI179" s="27"/>
      <c r="AJ179" s="27"/>
      <c r="AL179" s="4"/>
    </row>
    <row r="180" spans="1:38" ht="18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23"/>
      <c r="V180" s="4"/>
      <c r="W180" s="4"/>
      <c r="X180" s="4"/>
      <c r="Y180" s="4"/>
      <c r="Z180" s="4"/>
      <c r="AA180" s="4"/>
      <c r="AB180" s="4"/>
      <c r="AC180" s="27"/>
      <c r="AD180" s="27"/>
      <c r="AE180" s="27"/>
      <c r="AF180" s="27"/>
      <c r="AG180" s="27"/>
      <c r="AH180" s="27"/>
      <c r="AI180" s="27"/>
      <c r="AJ180" s="27"/>
      <c r="AL180" s="4"/>
    </row>
    <row r="181" spans="1:38" ht="18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23"/>
      <c r="V181" s="4"/>
      <c r="W181" s="4"/>
      <c r="X181" s="4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L181" s="4"/>
    </row>
    <row r="182" spans="1:38" ht="18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23"/>
      <c r="V182" s="4"/>
      <c r="W182" s="4"/>
      <c r="X182" s="4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L182" s="4"/>
    </row>
    <row r="183" spans="1:38" ht="18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23"/>
      <c r="V183" s="4"/>
      <c r="W183" s="4"/>
      <c r="X183" s="4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L183" s="4"/>
    </row>
    <row r="184" spans="1:38" ht="18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23"/>
      <c r="V184" s="4"/>
      <c r="W184" s="4"/>
      <c r="X184" s="4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L184" s="4"/>
    </row>
    <row r="185" spans="1:38" ht="18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23"/>
      <c r="V185" s="4"/>
      <c r="W185" s="4"/>
      <c r="X185" s="4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L185" s="4"/>
    </row>
    <row r="186" spans="1:38" ht="18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23"/>
      <c r="V186" s="4"/>
      <c r="W186" s="4"/>
      <c r="X186" s="4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L186" s="4"/>
    </row>
    <row r="187" spans="1:38" ht="18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23"/>
      <c r="V187" s="4"/>
      <c r="W187" s="4"/>
      <c r="X187" s="4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L187" s="4"/>
    </row>
    <row r="188" spans="1:38" ht="18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23"/>
      <c r="V188" s="4"/>
      <c r="W188" s="4"/>
      <c r="X188" s="4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L188" s="4"/>
    </row>
    <row r="189" spans="1:38" ht="18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23"/>
      <c r="V189" s="4"/>
      <c r="W189" s="4"/>
      <c r="X189" s="4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L189" s="4"/>
    </row>
    <row r="190" spans="1:38" ht="18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23"/>
      <c r="V190" s="4"/>
      <c r="W190" s="4"/>
      <c r="X190" s="4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L190" s="4"/>
    </row>
    <row r="191" spans="1:38" ht="18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23"/>
      <c r="V191" s="4"/>
      <c r="W191" s="4"/>
      <c r="X191" s="4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L191" s="4"/>
    </row>
    <row r="192" spans="1:38" ht="18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23"/>
      <c r="V192" s="4"/>
      <c r="W192" s="4"/>
      <c r="X192" s="4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L192" s="4"/>
    </row>
    <row r="193" spans="1:38" ht="18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23"/>
      <c r="V193" s="4"/>
      <c r="W193" s="4"/>
      <c r="X193" s="4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L193" s="4"/>
    </row>
    <row r="194" spans="1:38" ht="18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23"/>
      <c r="V194" s="4"/>
      <c r="W194" s="4"/>
      <c r="X194" s="4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L194" s="4"/>
    </row>
    <row r="195" spans="1:38" ht="18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23"/>
      <c r="V195" s="4"/>
      <c r="W195" s="4"/>
      <c r="X195" s="4"/>
      <c r="Y195" s="27"/>
      <c r="Z195" s="27"/>
      <c r="AA195" s="27"/>
      <c r="AB195" s="27"/>
      <c r="AC195" s="4"/>
      <c r="AD195" s="4"/>
      <c r="AE195" s="4"/>
      <c r="AF195" s="4"/>
      <c r="AG195" s="4"/>
      <c r="AH195" s="4"/>
      <c r="AI195" s="4"/>
      <c r="AJ195" s="4"/>
      <c r="AL195" s="4"/>
    </row>
    <row r="196" spans="1:38" ht="18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23"/>
      <c r="V196" s="4"/>
      <c r="W196" s="4"/>
      <c r="X196" s="4"/>
      <c r="Y196" s="27"/>
      <c r="Z196" s="27"/>
      <c r="AA196" s="27"/>
      <c r="AB196" s="27"/>
      <c r="AC196" s="4"/>
      <c r="AD196" s="4"/>
      <c r="AE196" s="4"/>
      <c r="AF196" s="4"/>
      <c r="AG196" s="4"/>
      <c r="AH196" s="4"/>
      <c r="AI196" s="4"/>
      <c r="AJ196" s="4"/>
      <c r="AL196" s="4"/>
    </row>
    <row r="197" spans="1:38" ht="18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23"/>
      <c r="V197" s="4"/>
      <c r="W197" s="4"/>
      <c r="X197" s="4"/>
      <c r="Y197" s="27"/>
      <c r="Z197" s="27"/>
      <c r="AA197" s="27"/>
      <c r="AB197" s="27"/>
      <c r="AC197" s="4"/>
      <c r="AD197" s="4"/>
      <c r="AE197" s="4"/>
      <c r="AF197" s="4"/>
      <c r="AG197" s="4"/>
      <c r="AH197" s="4"/>
      <c r="AI197" s="4"/>
      <c r="AJ197" s="4"/>
      <c r="AL197" s="4"/>
    </row>
    <row r="198" spans="1:38" ht="18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23"/>
      <c r="V198" s="4"/>
      <c r="W198" s="4"/>
      <c r="X198" s="4"/>
      <c r="Y198" s="27"/>
      <c r="Z198" s="27"/>
      <c r="AA198" s="27"/>
      <c r="AB198" s="27"/>
      <c r="AC198" s="4"/>
      <c r="AD198" s="4"/>
      <c r="AE198" s="4"/>
      <c r="AF198" s="4"/>
      <c r="AG198" s="4"/>
      <c r="AH198" s="4"/>
      <c r="AI198" s="4"/>
      <c r="AJ198" s="4"/>
      <c r="AL198" s="4"/>
    </row>
    <row r="199" spans="1:38" ht="18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23"/>
      <c r="V199" s="4"/>
      <c r="W199" s="4"/>
      <c r="X199" s="4"/>
      <c r="Y199" s="27"/>
      <c r="Z199" s="27"/>
      <c r="AA199" s="27"/>
      <c r="AB199" s="27"/>
      <c r="AC199" s="4"/>
      <c r="AD199" s="4"/>
      <c r="AE199" s="4"/>
      <c r="AF199" s="4"/>
      <c r="AG199" s="4"/>
      <c r="AH199" s="4"/>
      <c r="AI199" s="4"/>
      <c r="AJ199" s="4"/>
      <c r="AL199" s="4"/>
    </row>
    <row r="200" spans="1:38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23"/>
      <c r="V200" s="4"/>
      <c r="W200" s="4"/>
      <c r="X200" s="4"/>
      <c r="Y200" s="27"/>
      <c r="Z200" s="27"/>
      <c r="AA200" s="27"/>
      <c r="AB200" s="27"/>
      <c r="AC200" s="4"/>
      <c r="AD200" s="4"/>
      <c r="AE200" s="4"/>
      <c r="AF200" s="4"/>
      <c r="AG200" s="4"/>
      <c r="AH200" s="4"/>
      <c r="AI200" s="4"/>
      <c r="AJ200" s="4"/>
      <c r="AL200" s="4"/>
    </row>
    <row r="201" spans="1:38" ht="18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23"/>
      <c r="V201" s="4"/>
      <c r="W201" s="4"/>
      <c r="X201" s="4"/>
      <c r="Y201" s="27"/>
      <c r="Z201" s="27"/>
      <c r="AA201" s="27"/>
      <c r="AB201" s="27"/>
      <c r="AC201" s="4"/>
      <c r="AD201" s="4"/>
      <c r="AE201" s="4"/>
      <c r="AF201" s="4"/>
      <c r="AG201" s="4"/>
      <c r="AH201" s="4"/>
      <c r="AI201" s="4"/>
      <c r="AJ201" s="4"/>
      <c r="AL201" s="4"/>
    </row>
    <row r="202" spans="1:38" ht="18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23"/>
      <c r="V202" s="4"/>
      <c r="W202" s="4"/>
      <c r="X202" s="4"/>
      <c r="Y202" s="27"/>
      <c r="Z202" s="27"/>
      <c r="AA202" s="27"/>
      <c r="AB202" s="27"/>
      <c r="AC202" s="4"/>
      <c r="AD202" s="4"/>
      <c r="AE202" s="4"/>
      <c r="AF202" s="4"/>
      <c r="AG202" s="4"/>
      <c r="AH202" s="4"/>
      <c r="AI202" s="4"/>
      <c r="AJ202" s="4"/>
      <c r="AL202" s="4"/>
    </row>
    <row r="203" spans="1:38" ht="18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23"/>
      <c r="V203" s="4"/>
      <c r="W203" s="4"/>
      <c r="X203" s="4"/>
      <c r="Y203" s="27"/>
      <c r="Z203" s="27"/>
      <c r="AA203" s="27"/>
      <c r="AB203" s="27"/>
      <c r="AC203" s="4"/>
      <c r="AD203" s="4"/>
      <c r="AE203" s="4"/>
      <c r="AF203" s="4"/>
      <c r="AG203" s="4"/>
      <c r="AH203" s="4"/>
      <c r="AI203" s="4"/>
      <c r="AJ203" s="4"/>
      <c r="AL203" s="4"/>
    </row>
    <row r="204" spans="1:38" ht="18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23"/>
      <c r="V204" s="4"/>
      <c r="W204" s="4"/>
      <c r="X204" s="4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L204" s="4"/>
    </row>
    <row r="205" spans="1:38" ht="18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23"/>
      <c r="V205" s="4"/>
      <c r="W205" s="4"/>
      <c r="X205" s="4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L205" s="4"/>
    </row>
    <row r="206" spans="1:38" ht="18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23"/>
      <c r="V206" s="4"/>
      <c r="W206" s="4"/>
      <c r="X206" s="4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L206" s="4"/>
    </row>
    <row r="207" spans="1:38" ht="18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23"/>
      <c r="V207" s="4"/>
      <c r="W207" s="4"/>
      <c r="X207" s="4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L207" s="4"/>
    </row>
    <row r="208" spans="1:38" ht="18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23"/>
      <c r="V208" s="4"/>
      <c r="W208" s="4"/>
      <c r="X208" s="4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L208" s="4"/>
    </row>
    <row r="209" spans="1:38" ht="18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23"/>
      <c r="V209" s="4"/>
      <c r="W209" s="4"/>
      <c r="X209" s="4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L209" s="4"/>
    </row>
    <row r="210" spans="1:38" ht="18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23"/>
      <c r="V210" s="4"/>
      <c r="W210" s="4"/>
      <c r="X210" s="4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L210" s="4"/>
    </row>
    <row r="211" spans="1:38" ht="18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23"/>
      <c r="V211" s="4"/>
      <c r="W211" s="4"/>
      <c r="X211" s="4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L211" s="4"/>
    </row>
    <row r="212" spans="1:38" ht="18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23"/>
      <c r="V212" s="4"/>
      <c r="W212" s="4"/>
      <c r="X212" s="4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L212" s="4"/>
    </row>
    <row r="213" spans="1:38" ht="18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23"/>
      <c r="V213" s="4"/>
      <c r="W213" s="4"/>
      <c r="X213" s="4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L213" s="4"/>
    </row>
    <row r="214" spans="1:38" ht="18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23"/>
      <c r="V214" s="4"/>
      <c r="W214" s="4"/>
      <c r="X214" s="4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L214" s="4"/>
    </row>
    <row r="215" spans="1:38" ht="18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23"/>
      <c r="V215" s="4"/>
      <c r="W215" s="4"/>
      <c r="X215" s="4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L215" s="4"/>
    </row>
    <row r="216" spans="1:38" ht="18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23"/>
      <c r="V216" s="4"/>
      <c r="W216" s="4"/>
      <c r="X216" s="4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L216" s="4"/>
    </row>
    <row r="217" spans="1:38" ht="18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23"/>
      <c r="V217" s="4"/>
      <c r="W217" s="4"/>
      <c r="X217" s="4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L217" s="4"/>
    </row>
    <row r="218" spans="1:38" ht="18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23"/>
      <c r="V218" s="4"/>
      <c r="W218" s="4"/>
      <c r="X218" s="4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L218" s="4"/>
    </row>
    <row r="219" spans="1:38" ht="18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23"/>
      <c r="V219" s="4"/>
      <c r="W219" s="4"/>
      <c r="X219" s="4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L219" s="4"/>
    </row>
    <row r="220" spans="1:38" ht="18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23"/>
      <c r="V220" s="4"/>
      <c r="W220" s="4"/>
      <c r="X220" s="4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L220" s="4"/>
    </row>
    <row r="221" spans="1:38" ht="18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23"/>
      <c r="V221" s="4"/>
      <c r="W221" s="4"/>
      <c r="X221" s="4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L221" s="4"/>
    </row>
    <row r="222" spans="1:38" ht="18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23"/>
      <c r="V222" s="4"/>
      <c r="W222" s="4"/>
      <c r="X222" s="4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L222" s="4"/>
    </row>
    <row r="223" spans="1:38" ht="18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23"/>
      <c r="V223" s="4"/>
      <c r="W223" s="4"/>
      <c r="X223" s="4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L223" s="4"/>
    </row>
    <row r="224" spans="1:38" ht="18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23"/>
      <c r="V224" s="4"/>
      <c r="W224" s="4"/>
      <c r="X224" s="4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L224" s="4"/>
    </row>
    <row r="225" spans="1:38" ht="18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23"/>
      <c r="V225" s="4"/>
      <c r="W225" s="4"/>
      <c r="X225" s="4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L225" s="4"/>
    </row>
    <row r="226" spans="1:38" ht="18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23"/>
      <c r="V226" s="4"/>
      <c r="W226" s="4"/>
      <c r="X226" s="4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L226" s="4"/>
    </row>
    <row r="227" spans="1:38" ht="18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23"/>
      <c r="V227" s="4"/>
      <c r="W227" s="4"/>
      <c r="X227" s="4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L227" s="4"/>
    </row>
    <row r="228" spans="1:38" ht="18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23"/>
      <c r="V228" s="4"/>
      <c r="W228" s="4"/>
      <c r="X228" s="4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L228" s="4"/>
    </row>
    <row r="229" spans="1:38" ht="18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23"/>
      <c r="V229" s="4"/>
      <c r="W229" s="4"/>
      <c r="X229" s="4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L229" s="4"/>
    </row>
    <row r="230" spans="1:38" ht="18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23"/>
      <c r="V230" s="4"/>
      <c r="W230" s="4"/>
      <c r="X230" s="4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L230" s="4"/>
    </row>
    <row r="231" spans="1:38" ht="18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23"/>
      <c r="V231" s="4"/>
      <c r="W231" s="4"/>
      <c r="X231" s="4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L231" s="4"/>
    </row>
    <row r="232" spans="1:38" ht="18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23"/>
      <c r="V232" s="4"/>
      <c r="W232" s="4"/>
      <c r="X232" s="4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L232" s="4"/>
    </row>
    <row r="233" spans="1:38" ht="18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23"/>
      <c r="V233" s="4"/>
      <c r="W233" s="4"/>
      <c r="X233" s="4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L233" s="4"/>
    </row>
    <row r="234" spans="1:38" ht="18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23"/>
      <c r="V234" s="4"/>
      <c r="W234" s="4"/>
      <c r="X234" s="4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L234" s="4"/>
    </row>
    <row r="235" spans="1:38" ht="18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23"/>
      <c r="V235" s="4"/>
      <c r="W235" s="4"/>
      <c r="X235" s="4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L235" s="4"/>
    </row>
    <row r="236" spans="1:38" ht="18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23"/>
      <c r="V236" s="4"/>
      <c r="W236" s="4"/>
      <c r="X236" s="4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L236" s="4"/>
    </row>
    <row r="237" spans="1:38" ht="18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23"/>
      <c r="V237" s="4"/>
      <c r="W237" s="4"/>
      <c r="X237" s="4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L237" s="4"/>
    </row>
    <row r="238" spans="1:38" ht="18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23"/>
      <c r="V238" s="4"/>
      <c r="W238" s="4"/>
      <c r="X238" s="4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L238" s="4"/>
    </row>
    <row r="239" spans="1:38" ht="18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23"/>
      <c r="V239" s="4"/>
      <c r="W239" s="4"/>
      <c r="X239" s="4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L239" s="4"/>
    </row>
    <row r="240" spans="1:38" ht="18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23"/>
      <c r="V240" s="4"/>
      <c r="W240" s="4"/>
      <c r="X240" s="4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L240" s="4"/>
    </row>
    <row r="241" spans="1:38" ht="18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23"/>
      <c r="V241" s="4"/>
      <c r="W241" s="4"/>
      <c r="X241" s="4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L241" s="4"/>
    </row>
    <row r="242" spans="1:38" ht="18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23"/>
      <c r="V242" s="4"/>
      <c r="W242" s="4"/>
      <c r="X242" s="4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L242" s="4"/>
    </row>
    <row r="243" spans="1:38" ht="18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23"/>
      <c r="V243" s="4"/>
      <c r="W243" s="4"/>
      <c r="X243" s="4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L243" s="4"/>
    </row>
    <row r="244" spans="1:38" ht="18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23"/>
      <c r="V244" s="4"/>
      <c r="W244" s="4"/>
      <c r="X244" s="4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L244" s="4"/>
    </row>
    <row r="245" spans="1:38" ht="18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23"/>
      <c r="V245" s="4"/>
      <c r="W245" s="4"/>
      <c r="X245" s="4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L245" s="4"/>
    </row>
    <row r="246" spans="1:38" ht="18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23"/>
      <c r="V246" s="4"/>
      <c r="W246" s="4"/>
      <c r="X246" s="4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L246" s="4"/>
    </row>
    <row r="247" spans="1:38" ht="18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23"/>
      <c r="V247" s="4"/>
      <c r="W247" s="4"/>
      <c r="X247" s="4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L247" s="4"/>
    </row>
    <row r="248" spans="1:38" ht="18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23"/>
      <c r="V248" s="4"/>
      <c r="W248" s="4"/>
      <c r="X248" s="4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L248" s="4"/>
    </row>
    <row r="249" spans="1:38" ht="18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23"/>
      <c r="V249" s="4"/>
      <c r="W249" s="4"/>
      <c r="X249" s="4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L249" s="4"/>
    </row>
    <row r="250" spans="1:38" ht="18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23"/>
      <c r="V250" s="4"/>
      <c r="W250" s="4"/>
      <c r="X250" s="4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L250" s="4"/>
    </row>
    <row r="251" spans="1:38" ht="18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23"/>
      <c r="V251" s="4"/>
      <c r="W251" s="4"/>
      <c r="X251" s="4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L251" s="4"/>
    </row>
    <row r="252" spans="1:38" ht="18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23"/>
      <c r="V252" s="4"/>
      <c r="W252" s="4"/>
      <c r="X252" s="4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L252" s="4"/>
    </row>
    <row r="253" spans="1:38" ht="18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23"/>
      <c r="V253" s="4"/>
      <c r="W253" s="4"/>
      <c r="X253" s="4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L253" s="4"/>
    </row>
    <row r="254" spans="1:38" ht="18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23"/>
      <c r="V254" s="4"/>
      <c r="W254" s="4"/>
      <c r="X254" s="4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L254" s="4"/>
    </row>
    <row r="255" spans="1:38" ht="18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23"/>
      <c r="V255" s="4"/>
      <c r="W255" s="4"/>
      <c r="X255" s="4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L255" s="4"/>
    </row>
    <row r="256" spans="1:38" ht="18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23"/>
      <c r="V256" s="4"/>
      <c r="W256" s="4"/>
      <c r="X256" s="4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L256" s="4"/>
    </row>
    <row r="257" spans="1:38" ht="18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23"/>
      <c r="V257" s="4"/>
      <c r="W257" s="4"/>
      <c r="X257" s="4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L257" s="4"/>
    </row>
    <row r="258" spans="1:38" ht="18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23"/>
      <c r="V258" s="4"/>
      <c r="W258" s="4"/>
      <c r="X258" s="4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L258" s="4"/>
    </row>
    <row r="259" spans="1:38" ht="18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23"/>
      <c r="V259" s="4"/>
      <c r="W259" s="4"/>
      <c r="X259" s="4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L259" s="4"/>
    </row>
    <row r="260" spans="1:38" ht="18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23"/>
      <c r="V260" s="4"/>
      <c r="W260" s="4"/>
      <c r="X260" s="4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L260" s="4"/>
    </row>
    <row r="261" spans="1:38" ht="18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23"/>
      <c r="V261" s="4"/>
      <c r="W261" s="4"/>
      <c r="X261" s="4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L261" s="4"/>
    </row>
    <row r="262" spans="1:38" ht="18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23"/>
      <c r="V262" s="4"/>
      <c r="W262" s="4"/>
      <c r="X262" s="4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L262" s="4"/>
    </row>
    <row r="263" spans="1:38" ht="18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23"/>
      <c r="V263" s="4"/>
      <c r="W263" s="4"/>
      <c r="X263" s="4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L263" s="4"/>
    </row>
    <row r="264" spans="1:38" ht="18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23"/>
      <c r="V264" s="4"/>
      <c r="W264" s="4"/>
      <c r="X264" s="4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L264" s="4"/>
    </row>
    <row r="265" spans="1:38" ht="18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23"/>
      <c r="V265" s="4"/>
      <c r="W265" s="4"/>
      <c r="X265" s="4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L265" s="4"/>
    </row>
    <row r="266" spans="1:38" ht="18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23"/>
      <c r="V266" s="4"/>
      <c r="W266" s="4"/>
      <c r="X266" s="4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L266" s="4"/>
    </row>
    <row r="267" spans="1:38" ht="18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23"/>
      <c r="V267" s="4"/>
      <c r="W267" s="4"/>
      <c r="X267" s="4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L267" s="4"/>
    </row>
    <row r="268" spans="1:38" ht="18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23"/>
      <c r="V268" s="4"/>
      <c r="W268" s="4"/>
      <c r="X268" s="4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L268" s="4"/>
    </row>
    <row r="269" spans="1:38" ht="18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23"/>
      <c r="V269" s="4"/>
      <c r="W269" s="4"/>
      <c r="X269" s="4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L269" s="4"/>
    </row>
    <row r="270" spans="1:38" ht="18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23"/>
      <c r="V270" s="4"/>
      <c r="W270" s="4"/>
      <c r="X270" s="4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L270" s="4"/>
    </row>
    <row r="271" spans="1:38" ht="18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23"/>
      <c r="V271" s="4"/>
      <c r="W271" s="4"/>
      <c r="X271" s="4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L271" s="4"/>
    </row>
    <row r="272" spans="1:38" ht="18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23"/>
      <c r="V272" s="4"/>
      <c r="W272" s="4"/>
      <c r="X272" s="4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L272" s="4"/>
    </row>
    <row r="273" spans="1:38" ht="18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23"/>
      <c r="V273" s="4"/>
      <c r="W273" s="4"/>
      <c r="X273" s="4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L273" s="4"/>
    </row>
    <row r="274" spans="1:38" ht="18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23"/>
      <c r="V274" s="4"/>
      <c r="W274" s="4"/>
      <c r="X274" s="4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L274" s="4"/>
    </row>
    <row r="275" spans="1:38" ht="18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23"/>
      <c r="V275" s="4"/>
      <c r="W275" s="4"/>
      <c r="X275" s="4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L275" s="4"/>
    </row>
    <row r="276" spans="1:38" ht="18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23"/>
      <c r="V276" s="4"/>
      <c r="W276" s="4"/>
      <c r="X276" s="4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L276" s="4"/>
    </row>
    <row r="277" spans="1:38" ht="18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23"/>
      <c r="V277" s="4"/>
      <c r="W277" s="4"/>
      <c r="X277" s="4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L277" s="4"/>
    </row>
    <row r="278" spans="1:38" ht="18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23"/>
      <c r="V278" s="4"/>
      <c r="W278" s="4"/>
      <c r="X278" s="4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L278" s="4"/>
    </row>
    <row r="279" spans="1:38" ht="18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23"/>
      <c r="V279" s="4"/>
      <c r="W279" s="4"/>
      <c r="X279" s="4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L279" s="4"/>
    </row>
    <row r="280" spans="1:38" ht="18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23"/>
      <c r="V280" s="4"/>
      <c r="W280" s="4"/>
      <c r="X280" s="4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L280" s="4"/>
    </row>
    <row r="281" spans="1:38" ht="18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23"/>
      <c r="V281" s="4"/>
      <c r="W281" s="4"/>
      <c r="X281" s="4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L281" s="4"/>
    </row>
    <row r="282" spans="1:38" ht="18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23"/>
      <c r="V282" s="4"/>
      <c r="W282" s="4"/>
      <c r="X282" s="4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L282" s="4"/>
    </row>
    <row r="283" spans="1:38" ht="18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23"/>
      <c r="V283" s="4"/>
      <c r="W283" s="4"/>
      <c r="X283" s="4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L283" s="4"/>
    </row>
    <row r="284" spans="1:38" ht="18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23"/>
      <c r="V284" s="4"/>
      <c r="W284" s="4"/>
      <c r="X284" s="4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L284" s="4"/>
    </row>
    <row r="285" spans="1:38" ht="18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23"/>
      <c r="V285" s="4"/>
      <c r="W285" s="4"/>
      <c r="X285" s="4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L285" s="4"/>
    </row>
    <row r="286" spans="1:38" ht="18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23"/>
      <c r="V286" s="4"/>
      <c r="W286" s="4"/>
      <c r="X286" s="4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L286" s="4"/>
    </row>
    <row r="287" spans="1:38" ht="18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23"/>
      <c r="V287" s="4"/>
      <c r="W287" s="4"/>
      <c r="X287" s="4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L287" s="4"/>
    </row>
    <row r="288" spans="1:38" ht="18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23"/>
      <c r="V288" s="4"/>
      <c r="W288" s="4"/>
      <c r="X288" s="4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L288" s="4"/>
    </row>
    <row r="289" spans="1:38" ht="18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23"/>
      <c r="V289" s="4"/>
      <c r="W289" s="4"/>
      <c r="X289" s="4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L289" s="4"/>
    </row>
    <row r="290" spans="1:38" ht="18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23"/>
      <c r="V290" s="4"/>
      <c r="W290" s="4"/>
      <c r="X290" s="4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L290" s="4"/>
    </row>
    <row r="291" spans="1:38" ht="18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23"/>
      <c r="V291" s="4"/>
      <c r="W291" s="4"/>
      <c r="X291" s="4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L291" s="4"/>
    </row>
    <row r="292" spans="1:38" ht="18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23"/>
      <c r="V292" s="4"/>
      <c r="W292" s="4"/>
      <c r="X292" s="4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L292" s="4"/>
    </row>
    <row r="293" spans="1:38" ht="18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23"/>
      <c r="V293" s="4"/>
      <c r="W293" s="4"/>
      <c r="X293" s="4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L293" s="4"/>
    </row>
    <row r="294" spans="1:38" ht="18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23"/>
      <c r="V294" s="4"/>
      <c r="W294" s="4"/>
      <c r="X294" s="4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L294" s="4"/>
    </row>
    <row r="295" spans="1:38" ht="18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23"/>
      <c r="V295" s="4"/>
      <c r="W295" s="4"/>
      <c r="X295" s="4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L295" s="4"/>
    </row>
    <row r="296" spans="1:38" ht="18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23"/>
      <c r="V296" s="4"/>
      <c r="W296" s="4"/>
      <c r="X296" s="4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L296" s="4"/>
    </row>
    <row r="297" spans="1:38" ht="18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23"/>
      <c r="V297" s="4"/>
      <c r="W297" s="4"/>
      <c r="X297" s="4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L297" s="4"/>
    </row>
    <row r="298" spans="1:38" ht="18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23"/>
      <c r="V298" s="4"/>
      <c r="W298" s="4"/>
      <c r="X298" s="4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L298" s="4"/>
    </row>
    <row r="299" spans="1:38" ht="18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23"/>
      <c r="V299" s="4"/>
      <c r="W299" s="4"/>
      <c r="X299" s="4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L299" s="4"/>
    </row>
    <row r="300" spans="1:38" ht="18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23"/>
      <c r="V300" s="4"/>
      <c r="W300" s="4"/>
      <c r="X300" s="4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L300" s="4"/>
    </row>
    <row r="301" spans="1:38" ht="18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23"/>
      <c r="V301" s="4"/>
      <c r="W301" s="4"/>
      <c r="X301" s="4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L301" s="4"/>
    </row>
    <row r="302" spans="1:38" ht="18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23"/>
      <c r="V302" s="4"/>
      <c r="W302" s="4"/>
      <c r="X302" s="4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L302" s="4"/>
    </row>
    <row r="303" spans="1:38" ht="18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23"/>
      <c r="V303" s="4"/>
      <c r="W303" s="4"/>
      <c r="X303" s="4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L303" s="4"/>
    </row>
    <row r="304" spans="1:38" ht="18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23"/>
      <c r="V304" s="4"/>
      <c r="W304" s="4"/>
      <c r="X304" s="4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L304" s="4"/>
    </row>
    <row r="305" spans="1:38" ht="18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23"/>
      <c r="V305" s="4"/>
      <c r="W305" s="4"/>
      <c r="X305" s="4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L305" s="4"/>
    </row>
    <row r="306" spans="1:38" ht="18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23"/>
      <c r="V306" s="4"/>
      <c r="W306" s="4"/>
      <c r="X306" s="4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L306" s="4"/>
    </row>
    <row r="307" spans="1:38" ht="18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23"/>
      <c r="V307" s="4"/>
      <c r="W307" s="4"/>
      <c r="X307" s="4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L307" s="4"/>
    </row>
    <row r="308" spans="1:38" ht="18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23"/>
      <c r="V308" s="4"/>
      <c r="W308" s="4"/>
      <c r="X308" s="4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L308" s="4"/>
    </row>
    <row r="309" spans="1:38" ht="18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23"/>
      <c r="V309" s="4"/>
      <c r="W309" s="4"/>
      <c r="X309" s="4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L309" s="4"/>
    </row>
    <row r="310" spans="1:38" ht="18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23"/>
      <c r="V310" s="4"/>
      <c r="W310" s="4"/>
      <c r="X310" s="4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L310" s="4"/>
    </row>
    <row r="311" spans="1:38" ht="18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23"/>
      <c r="V311" s="4"/>
      <c r="W311" s="4"/>
      <c r="X311" s="4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L311" s="4"/>
    </row>
    <row r="312" spans="1:38" ht="18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23"/>
      <c r="V312" s="4"/>
      <c r="W312" s="4"/>
      <c r="X312" s="4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L312" s="4"/>
    </row>
    <row r="313" spans="1:38" ht="18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23"/>
      <c r="V313" s="4"/>
      <c r="W313" s="4"/>
      <c r="X313" s="4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L313" s="4"/>
    </row>
    <row r="314" spans="1:38" ht="18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23"/>
      <c r="V314" s="4"/>
      <c r="W314" s="4"/>
      <c r="X314" s="4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L314" s="4"/>
    </row>
    <row r="315" spans="1:38" ht="18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23"/>
      <c r="V315" s="4"/>
      <c r="W315" s="4"/>
      <c r="X315" s="4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L315" s="4"/>
    </row>
    <row r="316" spans="1:38" ht="18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23"/>
      <c r="V316" s="4"/>
      <c r="W316" s="4"/>
      <c r="X316" s="4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L316" s="4"/>
    </row>
    <row r="317" spans="1:38" ht="18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23"/>
      <c r="V317" s="4"/>
      <c r="W317" s="4"/>
      <c r="X317" s="4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L317" s="4"/>
    </row>
    <row r="318" spans="1:38" ht="18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23"/>
      <c r="V318" s="4"/>
      <c r="W318" s="4"/>
      <c r="X318" s="4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L318" s="4"/>
    </row>
    <row r="319" spans="1:38" ht="18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23"/>
      <c r="V319" s="4"/>
      <c r="W319" s="4"/>
      <c r="X319" s="4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L319" s="4"/>
    </row>
    <row r="320" spans="1:38" ht="18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23"/>
      <c r="V320" s="4"/>
      <c r="W320" s="4"/>
      <c r="X320" s="4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L320" s="4"/>
    </row>
    <row r="321" spans="1:38" ht="18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23"/>
      <c r="V321" s="4"/>
      <c r="W321" s="4"/>
      <c r="X321" s="4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L321" s="4"/>
    </row>
    <row r="322" spans="1:38" ht="18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23"/>
      <c r="V322" s="4"/>
      <c r="W322" s="4"/>
      <c r="X322" s="4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L322" s="4"/>
    </row>
    <row r="323" spans="1:38" ht="18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23"/>
      <c r="V323" s="4"/>
      <c r="W323" s="4"/>
      <c r="X323" s="4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L323" s="4"/>
    </row>
    <row r="324" spans="1:38" ht="18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23"/>
      <c r="V324" s="4"/>
      <c r="W324" s="4"/>
      <c r="X324" s="4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L324" s="4"/>
    </row>
    <row r="325" spans="1:38" ht="18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23"/>
      <c r="V325" s="4"/>
      <c r="W325" s="4"/>
      <c r="X325" s="4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L325" s="4"/>
    </row>
    <row r="326" spans="1:38" ht="18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23"/>
      <c r="V326" s="4"/>
      <c r="W326" s="4"/>
      <c r="X326" s="4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L326" s="4"/>
    </row>
    <row r="327" spans="1:38" ht="18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23"/>
      <c r="V327" s="4"/>
      <c r="W327" s="4"/>
      <c r="X327" s="4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L327" s="4"/>
    </row>
    <row r="328" spans="1:38" ht="18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23"/>
      <c r="V328" s="4"/>
      <c r="W328" s="4"/>
      <c r="X328" s="4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L328" s="4"/>
    </row>
    <row r="329" spans="1:38" ht="18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23"/>
      <c r="V329" s="4"/>
      <c r="W329" s="4"/>
      <c r="X329" s="4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L329" s="4"/>
    </row>
    <row r="330" spans="1:38" ht="18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23"/>
      <c r="V330" s="4"/>
      <c r="W330" s="4"/>
      <c r="X330" s="4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L330" s="4"/>
    </row>
    <row r="331" spans="1:38" ht="18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23"/>
      <c r="V331" s="4"/>
      <c r="W331" s="4"/>
      <c r="X331" s="4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L331" s="4"/>
    </row>
    <row r="332" spans="1:38" ht="18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23"/>
      <c r="V332" s="4"/>
      <c r="W332" s="4"/>
      <c r="X332" s="4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L332" s="4"/>
    </row>
    <row r="333" spans="1:38" ht="18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23"/>
      <c r="V333" s="4"/>
      <c r="W333" s="4"/>
      <c r="X333" s="4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L333" s="4"/>
    </row>
    <row r="334" spans="1:38" ht="18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23"/>
      <c r="V334" s="4"/>
      <c r="W334" s="4"/>
      <c r="X334" s="4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L334" s="4"/>
    </row>
    <row r="335" spans="1:38" ht="18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23"/>
      <c r="V335" s="4"/>
      <c r="W335" s="4"/>
      <c r="X335" s="4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L335" s="4"/>
    </row>
    <row r="336" spans="1:38" ht="18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23"/>
      <c r="V336" s="4"/>
      <c r="W336" s="4"/>
      <c r="X336" s="4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L336" s="4"/>
    </row>
    <row r="337" spans="1:38" ht="18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23"/>
      <c r="V337" s="4"/>
      <c r="W337" s="4"/>
      <c r="X337" s="4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L337" s="4"/>
    </row>
    <row r="338" spans="1:38" ht="18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23"/>
      <c r="V338" s="4"/>
      <c r="W338" s="4"/>
      <c r="X338" s="4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L338" s="4"/>
    </row>
    <row r="339" spans="1:38" ht="18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23"/>
      <c r="V339" s="4"/>
      <c r="W339" s="4"/>
      <c r="X339" s="4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L339" s="4"/>
    </row>
    <row r="340" spans="1:38" ht="18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23"/>
      <c r="V340" s="4"/>
      <c r="W340" s="4"/>
      <c r="X340" s="4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L340" s="4"/>
    </row>
    <row r="341" spans="1:38" ht="18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23"/>
      <c r="V341" s="4"/>
      <c r="W341" s="4"/>
      <c r="X341" s="4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L341" s="4"/>
    </row>
    <row r="342" spans="1:38" ht="18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23"/>
      <c r="V342" s="4"/>
      <c r="W342" s="4"/>
      <c r="X342" s="4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27"/>
      <c r="AJ342" s="27"/>
      <c r="AL342" s="4"/>
    </row>
    <row r="343" spans="1:38" ht="18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23"/>
      <c r="V343" s="4"/>
      <c r="W343" s="4"/>
      <c r="X343" s="4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AI343" s="27"/>
      <c r="AJ343" s="27"/>
      <c r="AL343" s="4"/>
    </row>
    <row r="344" spans="1:38" ht="18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23"/>
      <c r="V344" s="4"/>
      <c r="W344" s="4"/>
      <c r="X344" s="4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27"/>
      <c r="AJ344" s="27"/>
      <c r="AL344" s="4"/>
    </row>
    <row r="345" spans="1:38" ht="18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23"/>
      <c r="V345" s="4"/>
      <c r="W345" s="4"/>
      <c r="X345" s="4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AI345" s="27"/>
      <c r="AJ345" s="27"/>
      <c r="AL345" s="4"/>
    </row>
    <row r="346" spans="1:38" ht="18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23"/>
      <c r="V346" s="4"/>
      <c r="W346" s="4"/>
      <c r="X346" s="4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27"/>
      <c r="AJ346" s="27"/>
      <c r="AL346" s="4"/>
    </row>
    <row r="347" spans="1:38" ht="18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23"/>
      <c r="V347" s="4"/>
      <c r="W347" s="4"/>
      <c r="X347" s="4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AI347" s="27"/>
      <c r="AJ347" s="27"/>
      <c r="AL347" s="4"/>
    </row>
    <row r="348" spans="1:38" ht="18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23"/>
      <c r="V348" s="4"/>
      <c r="W348" s="4"/>
      <c r="X348" s="4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27"/>
      <c r="AJ348" s="27"/>
      <c r="AL348" s="4"/>
    </row>
    <row r="349" spans="1:38" ht="18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23"/>
      <c r="V349" s="4"/>
      <c r="W349" s="4"/>
      <c r="X349" s="4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AI349" s="27"/>
      <c r="AJ349" s="27"/>
      <c r="AL349" s="4"/>
    </row>
    <row r="350" spans="1:38" ht="18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23"/>
      <c r="V350" s="4"/>
      <c r="W350" s="4"/>
      <c r="X350" s="4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27"/>
      <c r="AJ350" s="27"/>
      <c r="AL350" s="4"/>
    </row>
    <row r="351" spans="1:38" ht="18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23"/>
      <c r="V351" s="4"/>
      <c r="W351" s="4"/>
      <c r="X351" s="4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AI351" s="27"/>
      <c r="AJ351" s="27"/>
      <c r="AL351" s="4"/>
    </row>
    <row r="352" spans="1:38" ht="18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23"/>
      <c r="V352" s="4"/>
      <c r="W352" s="4"/>
      <c r="X352" s="4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27"/>
      <c r="AJ352" s="27"/>
      <c r="AL352" s="4"/>
    </row>
    <row r="353" spans="1:38" ht="18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23"/>
      <c r="V353" s="4"/>
      <c r="W353" s="4"/>
      <c r="X353" s="4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AI353" s="27"/>
      <c r="AJ353" s="27"/>
      <c r="AL353" s="4"/>
    </row>
    <row r="354" spans="1:38" ht="18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23"/>
      <c r="V354" s="4"/>
      <c r="W354" s="4"/>
      <c r="X354" s="4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27"/>
      <c r="AJ354" s="27"/>
      <c r="AL354" s="4"/>
    </row>
    <row r="355" spans="1:38" ht="18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23"/>
      <c r="V355" s="4"/>
      <c r="W355" s="4"/>
      <c r="X355" s="4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L355" s="4"/>
    </row>
    <row r="356" spans="1:38" ht="18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23"/>
      <c r="V356" s="4"/>
      <c r="W356" s="4"/>
      <c r="X356" s="4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27"/>
      <c r="AJ356" s="27"/>
      <c r="AL356" s="4"/>
    </row>
    <row r="357" spans="1:38" ht="18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23"/>
      <c r="V357" s="4"/>
      <c r="W357" s="4"/>
      <c r="X357" s="4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AI357" s="27"/>
      <c r="AJ357" s="27"/>
      <c r="AL357" s="4"/>
    </row>
    <row r="358" spans="1:38" ht="18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23"/>
      <c r="V358" s="4"/>
      <c r="W358" s="4"/>
      <c r="X358" s="4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27"/>
      <c r="AJ358" s="27"/>
      <c r="AL358" s="4"/>
    </row>
    <row r="359" spans="1:38" ht="18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23"/>
      <c r="V359" s="4"/>
      <c r="W359" s="4"/>
      <c r="X359" s="4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AI359" s="27"/>
      <c r="AJ359" s="27"/>
      <c r="AL359" s="4"/>
    </row>
    <row r="360" spans="1:38" ht="18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23"/>
      <c r="V360" s="4"/>
      <c r="W360" s="4"/>
      <c r="X360" s="4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27"/>
      <c r="AJ360" s="27"/>
      <c r="AL360" s="4"/>
    </row>
    <row r="361" spans="1:38" ht="18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23"/>
      <c r="V361" s="4"/>
      <c r="W361" s="4"/>
      <c r="X361" s="4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AI361" s="27"/>
      <c r="AJ361" s="27"/>
      <c r="AL361" s="4"/>
    </row>
    <row r="362" spans="1:38" ht="18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23"/>
      <c r="V362" s="4"/>
      <c r="W362" s="4"/>
      <c r="X362" s="4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27"/>
      <c r="AJ362" s="27"/>
      <c r="AL362" s="4"/>
    </row>
    <row r="363" spans="1:38" ht="18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23"/>
      <c r="V363" s="4"/>
      <c r="W363" s="4"/>
      <c r="X363" s="4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  <c r="AI363" s="27"/>
      <c r="AJ363" s="27"/>
      <c r="AL363" s="4"/>
    </row>
    <row r="364" spans="1:38" ht="18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23"/>
      <c r="V364" s="4"/>
      <c r="W364" s="4"/>
      <c r="X364" s="4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27"/>
      <c r="AJ364" s="27"/>
      <c r="AL364" s="4"/>
    </row>
    <row r="365" spans="1:38" ht="18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23"/>
      <c r="V365" s="4"/>
      <c r="W365" s="4"/>
      <c r="X365" s="4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AI365" s="27"/>
      <c r="AJ365" s="27"/>
      <c r="AL365" s="4"/>
    </row>
    <row r="366" spans="1:38" ht="18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23"/>
      <c r="V366" s="4"/>
      <c r="W366" s="4"/>
      <c r="X366" s="4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27"/>
      <c r="AJ366" s="27"/>
      <c r="AL366" s="4"/>
    </row>
    <row r="367" spans="1:38" ht="18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23"/>
      <c r="V367" s="4"/>
      <c r="W367" s="4"/>
      <c r="X367" s="4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AI367" s="27"/>
      <c r="AJ367" s="27"/>
      <c r="AL367" s="4"/>
    </row>
    <row r="368" spans="1:38" ht="18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23"/>
      <c r="V368" s="4"/>
      <c r="W368" s="4"/>
      <c r="X368" s="4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27"/>
      <c r="AJ368" s="27"/>
      <c r="AL368" s="4"/>
    </row>
    <row r="369" spans="1:38" ht="18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23"/>
      <c r="V369" s="4"/>
      <c r="W369" s="4"/>
      <c r="X369" s="4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AI369" s="27"/>
      <c r="AJ369" s="27"/>
      <c r="AL369" s="4"/>
    </row>
    <row r="370" spans="1:38" ht="18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23"/>
      <c r="V370" s="4"/>
      <c r="W370" s="4"/>
      <c r="X370" s="4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L370" s="4"/>
    </row>
    <row r="371" spans="1:38" ht="18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23"/>
      <c r="V371" s="4"/>
      <c r="W371" s="4"/>
      <c r="X371" s="4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AI371" s="27"/>
      <c r="AJ371" s="27"/>
      <c r="AL371" s="4"/>
    </row>
    <row r="372" spans="1:38" ht="18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23"/>
      <c r="V372" s="4"/>
      <c r="W372" s="4"/>
      <c r="X372" s="4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27"/>
      <c r="AJ372" s="27"/>
      <c r="AL372" s="4"/>
    </row>
    <row r="373" spans="1:38" ht="18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23"/>
      <c r="V373" s="4"/>
      <c r="W373" s="4"/>
      <c r="X373" s="4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AI373" s="27"/>
      <c r="AJ373" s="27"/>
      <c r="AL373" s="4"/>
    </row>
    <row r="374" spans="1:38" ht="18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23"/>
      <c r="V374" s="4"/>
      <c r="W374" s="4"/>
      <c r="X374" s="4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27"/>
      <c r="AJ374" s="27"/>
      <c r="AL374" s="4"/>
    </row>
    <row r="375" spans="1:38" ht="18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23"/>
      <c r="V375" s="4"/>
      <c r="W375" s="4"/>
      <c r="X375" s="4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27"/>
      <c r="AJ375" s="27"/>
      <c r="AL375" s="4"/>
    </row>
    <row r="376" spans="1:38" ht="18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23"/>
      <c r="V376" s="4"/>
      <c r="W376" s="4"/>
      <c r="X376" s="4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27"/>
      <c r="AJ376" s="27"/>
      <c r="AL376" s="4"/>
    </row>
    <row r="377" spans="1:38" ht="18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23"/>
      <c r="V377" s="4"/>
      <c r="W377" s="4"/>
      <c r="X377" s="4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  <c r="AI377" s="27"/>
      <c r="AJ377" s="27"/>
      <c r="AL377" s="4"/>
    </row>
    <row r="378" spans="1:38" ht="18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23"/>
      <c r="V378" s="4"/>
      <c r="W378" s="4"/>
      <c r="X378" s="4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27"/>
      <c r="AJ378" s="27"/>
      <c r="AL378" s="4"/>
    </row>
    <row r="379" spans="1:38" ht="18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23"/>
      <c r="V379" s="4"/>
      <c r="W379" s="4"/>
      <c r="X379" s="4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AI379" s="27"/>
      <c r="AJ379" s="27"/>
      <c r="AL379" s="4"/>
    </row>
    <row r="380" spans="1:38" ht="18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23"/>
      <c r="V380" s="4"/>
      <c r="W380" s="4"/>
      <c r="X380" s="4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L380" s="4"/>
    </row>
    <row r="381" spans="1:38" ht="18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23"/>
      <c r="V381" s="4"/>
      <c r="W381" s="4"/>
      <c r="X381" s="4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L381" s="4"/>
    </row>
    <row r="382" spans="1:38" ht="18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23"/>
      <c r="V382" s="4"/>
      <c r="W382" s="4"/>
      <c r="X382" s="4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L382" s="4"/>
    </row>
    <row r="383" spans="1:38" ht="18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23"/>
      <c r="V383" s="4"/>
      <c r="W383" s="4"/>
      <c r="X383" s="4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L383" s="4"/>
    </row>
    <row r="384" spans="1:38" ht="18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23"/>
      <c r="V384" s="4"/>
      <c r="W384" s="4"/>
      <c r="X384" s="4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27"/>
      <c r="AJ384" s="27"/>
      <c r="AL384" s="4"/>
    </row>
    <row r="385" spans="1:38" ht="18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23"/>
      <c r="V385" s="4"/>
      <c r="W385" s="4"/>
      <c r="X385" s="4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AI385" s="27"/>
      <c r="AJ385" s="27"/>
      <c r="AL385" s="4"/>
    </row>
    <row r="386" spans="1:38" ht="18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23"/>
      <c r="V386" s="4"/>
      <c r="W386" s="4"/>
      <c r="X386" s="4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27"/>
      <c r="AJ386" s="27"/>
      <c r="AL386" s="4"/>
    </row>
    <row r="387" spans="1:38" ht="18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23"/>
      <c r="V387" s="4"/>
      <c r="W387" s="4"/>
      <c r="X387" s="4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L387" s="4"/>
    </row>
    <row r="388" spans="1:38" ht="18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23"/>
      <c r="V388" s="4"/>
      <c r="W388" s="4"/>
      <c r="X388" s="4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L388" s="4"/>
    </row>
    <row r="389" spans="1:38" ht="18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23"/>
      <c r="V389" s="4"/>
      <c r="W389" s="4"/>
      <c r="X389" s="4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L389" s="4"/>
    </row>
    <row r="390" spans="1:38" ht="18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23"/>
      <c r="V390" s="4"/>
      <c r="W390" s="4"/>
      <c r="X390" s="4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27"/>
      <c r="AJ390" s="27"/>
      <c r="AL390" s="4"/>
    </row>
    <row r="391" spans="1:38" ht="18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23"/>
      <c r="V391" s="4"/>
      <c r="W391" s="4"/>
      <c r="X391" s="4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AI391" s="27"/>
      <c r="AJ391" s="27"/>
      <c r="AL391" s="4"/>
    </row>
    <row r="392" spans="1:38" ht="18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23"/>
      <c r="V392" s="4"/>
      <c r="W392" s="4"/>
      <c r="X392" s="4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27"/>
      <c r="AJ392" s="27"/>
      <c r="AL392" s="4"/>
    </row>
    <row r="393" spans="1:38" ht="18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23"/>
      <c r="V393" s="4"/>
      <c r="W393" s="4"/>
      <c r="X393" s="4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AI393" s="27"/>
      <c r="AJ393" s="27"/>
      <c r="AL393" s="4"/>
    </row>
    <row r="394" spans="1:38" ht="18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23"/>
      <c r="V394" s="4"/>
      <c r="W394" s="4"/>
      <c r="X394" s="4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27"/>
      <c r="AJ394" s="27"/>
      <c r="AL394" s="4"/>
    </row>
    <row r="395" spans="1:38" ht="18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23"/>
      <c r="V395" s="4"/>
      <c r="W395" s="4"/>
      <c r="X395" s="4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I395" s="27"/>
      <c r="AJ395" s="27"/>
      <c r="AL395" s="4"/>
    </row>
    <row r="396" spans="1:38" ht="18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23"/>
      <c r="V396" s="4"/>
      <c r="W396" s="4"/>
      <c r="X396" s="4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27"/>
      <c r="AJ396" s="27"/>
      <c r="AL396" s="4"/>
    </row>
    <row r="397" spans="1:38" ht="18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23"/>
      <c r="V397" s="4"/>
      <c r="W397" s="4"/>
      <c r="X397" s="4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I397" s="27"/>
      <c r="AJ397" s="27"/>
      <c r="AL397" s="4"/>
    </row>
    <row r="398" spans="1:38" ht="18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23"/>
      <c r="V398" s="4"/>
      <c r="W398" s="4"/>
      <c r="X398" s="4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27"/>
      <c r="AJ398" s="27"/>
      <c r="AL398" s="4"/>
    </row>
    <row r="399" spans="1:38" ht="18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23"/>
      <c r="V399" s="4"/>
      <c r="W399" s="4"/>
      <c r="X399" s="4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AI399" s="27"/>
      <c r="AJ399" s="27"/>
      <c r="AL399" s="4"/>
    </row>
    <row r="400" spans="1:38" ht="18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23"/>
      <c r="V400" s="4"/>
      <c r="W400" s="4"/>
      <c r="X400" s="4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27"/>
      <c r="AL400" s="4"/>
    </row>
    <row r="401" spans="1:38" ht="18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23"/>
      <c r="V401" s="4"/>
      <c r="W401" s="4"/>
      <c r="X401" s="4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AI401" s="27"/>
      <c r="AJ401" s="27"/>
      <c r="AL401" s="4"/>
    </row>
    <row r="402" spans="1:38" ht="18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23"/>
      <c r="V402" s="4"/>
      <c r="W402" s="4"/>
      <c r="X402" s="4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27"/>
      <c r="AJ402" s="27"/>
      <c r="AL402" s="4"/>
    </row>
    <row r="403" spans="1:38" ht="18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23"/>
      <c r="V403" s="4"/>
      <c r="W403" s="4"/>
      <c r="X403" s="4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AI403" s="27"/>
      <c r="AJ403" s="27"/>
      <c r="AL403" s="4"/>
    </row>
    <row r="404" spans="1:38" ht="18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23"/>
      <c r="V404" s="4"/>
      <c r="W404" s="4"/>
      <c r="X404" s="4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27"/>
      <c r="AJ404" s="27"/>
      <c r="AL404" s="4"/>
    </row>
    <row r="405" spans="1:38" ht="18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23"/>
      <c r="V405" s="4"/>
      <c r="W405" s="4"/>
      <c r="X405" s="4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AI405" s="27"/>
      <c r="AJ405" s="27"/>
      <c r="AL405" s="4"/>
    </row>
    <row r="406" spans="1:38" ht="18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23"/>
      <c r="V406" s="4"/>
      <c r="W406" s="4"/>
      <c r="X406" s="4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27"/>
      <c r="AJ406" s="27"/>
      <c r="AL406" s="4"/>
    </row>
    <row r="407" spans="1:38" ht="18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23"/>
      <c r="V407" s="4"/>
      <c r="W407" s="4"/>
      <c r="X407" s="4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AI407" s="27"/>
      <c r="AJ407" s="27"/>
      <c r="AL407" s="4"/>
    </row>
    <row r="408" spans="1:38" ht="18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23"/>
      <c r="V408" s="4"/>
      <c r="W408" s="4"/>
      <c r="X408" s="4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27"/>
      <c r="AJ408" s="27"/>
      <c r="AL408" s="4"/>
    </row>
    <row r="409" spans="1:38" ht="18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23"/>
      <c r="V409" s="4"/>
      <c r="W409" s="4"/>
      <c r="X409" s="4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AI409" s="27"/>
      <c r="AJ409" s="27"/>
      <c r="AL409" s="4"/>
    </row>
    <row r="410" spans="1:38" ht="18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23"/>
      <c r="V410" s="4"/>
      <c r="W410" s="4"/>
      <c r="X410" s="4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27"/>
      <c r="AJ410" s="27"/>
      <c r="AL410" s="4"/>
    </row>
    <row r="411" spans="1:38" ht="18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23"/>
      <c r="V411" s="4"/>
      <c r="W411" s="4"/>
      <c r="X411" s="4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AI411" s="27"/>
      <c r="AJ411" s="27"/>
      <c r="AL411" s="4"/>
    </row>
    <row r="412" spans="1:38" ht="18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23"/>
      <c r="V412" s="4"/>
      <c r="W412" s="4"/>
      <c r="X412" s="4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L412" s="4"/>
    </row>
    <row r="413" spans="1:38" ht="18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23"/>
      <c r="V413" s="4"/>
      <c r="W413" s="4"/>
      <c r="X413" s="4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  <c r="AI413" s="27"/>
      <c r="AJ413" s="27"/>
      <c r="AL413" s="4"/>
    </row>
    <row r="414" spans="1:38" ht="18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23"/>
      <c r="V414" s="4"/>
      <c r="W414" s="4"/>
      <c r="X414" s="4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27"/>
      <c r="AJ414" s="27"/>
      <c r="AL414" s="4"/>
    </row>
    <row r="415" spans="1:38" ht="18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23"/>
      <c r="V415" s="4"/>
      <c r="W415" s="4"/>
      <c r="X415" s="4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AI415" s="27"/>
      <c r="AJ415" s="27"/>
      <c r="AL415" s="4"/>
    </row>
    <row r="416" spans="1:38" ht="18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23"/>
      <c r="V416" s="4"/>
      <c r="W416" s="4"/>
      <c r="X416" s="4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27"/>
      <c r="AJ416" s="27"/>
      <c r="AL416" s="4"/>
    </row>
    <row r="417" spans="1:38" ht="18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23"/>
      <c r="V417" s="4"/>
      <c r="W417" s="4"/>
      <c r="X417" s="4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AI417" s="27"/>
      <c r="AJ417" s="27"/>
      <c r="AL417" s="4"/>
    </row>
    <row r="418" spans="1:38" ht="18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23"/>
      <c r="V418" s="4"/>
      <c r="W418" s="4"/>
      <c r="X418" s="4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L418" s="4"/>
    </row>
    <row r="419" spans="1:38" ht="18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23"/>
      <c r="V419" s="4"/>
      <c r="W419" s="4"/>
      <c r="X419" s="4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AI419" s="27"/>
      <c r="AJ419" s="27"/>
      <c r="AL419" s="4"/>
    </row>
    <row r="420" spans="1:38" ht="18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23"/>
      <c r="V420" s="4"/>
      <c r="W420" s="4"/>
      <c r="X420" s="4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27"/>
      <c r="AJ420" s="27"/>
      <c r="AL420" s="4"/>
    </row>
    <row r="421" spans="1:38" ht="18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23"/>
      <c r="V421" s="4"/>
      <c r="W421" s="4"/>
      <c r="X421" s="4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AI421" s="27"/>
      <c r="AJ421" s="27"/>
      <c r="AL421" s="4"/>
    </row>
    <row r="422" spans="1:38" ht="18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23"/>
      <c r="V422" s="4"/>
      <c r="W422" s="4"/>
      <c r="X422" s="4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27"/>
      <c r="AJ422" s="27"/>
      <c r="AL422" s="4"/>
    </row>
    <row r="423" spans="1:38" ht="18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23"/>
      <c r="V423" s="4"/>
      <c r="W423" s="4"/>
      <c r="X423" s="4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I423" s="27"/>
      <c r="AJ423" s="27"/>
      <c r="AL423" s="4"/>
    </row>
    <row r="424" spans="1:38" ht="18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23"/>
      <c r="V424" s="4"/>
      <c r="W424" s="4"/>
      <c r="X424" s="4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27"/>
      <c r="AJ424" s="27"/>
      <c r="AL424" s="4"/>
    </row>
    <row r="425" spans="1:38" ht="18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23"/>
      <c r="V425" s="4"/>
      <c r="W425" s="4"/>
      <c r="X425" s="4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L425" s="4"/>
    </row>
    <row r="426" spans="1:38" ht="18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23"/>
      <c r="V426" s="4"/>
      <c r="W426" s="4"/>
      <c r="X426" s="4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27"/>
      <c r="AJ426" s="27"/>
      <c r="AL426" s="4"/>
    </row>
    <row r="427" spans="1:38" ht="18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23"/>
      <c r="V427" s="4"/>
      <c r="W427" s="4"/>
      <c r="X427" s="4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L427" s="4"/>
    </row>
    <row r="428" spans="1:38" ht="18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23"/>
      <c r="V428" s="4"/>
      <c r="W428" s="4"/>
      <c r="X428" s="4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27"/>
      <c r="AJ428" s="27"/>
      <c r="AL428" s="4"/>
    </row>
    <row r="429" spans="1:38" ht="18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23"/>
      <c r="V429" s="4"/>
      <c r="W429" s="4"/>
      <c r="X429" s="4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AI429" s="27"/>
      <c r="AJ429" s="27"/>
      <c r="AL429" s="4"/>
    </row>
    <row r="430" spans="1:38" ht="18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23"/>
      <c r="V430" s="4"/>
      <c r="W430" s="4"/>
      <c r="X430" s="4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27"/>
      <c r="AJ430" s="27"/>
      <c r="AL430" s="4"/>
    </row>
    <row r="431" spans="1:38" ht="18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23"/>
      <c r="V431" s="4"/>
      <c r="W431" s="4"/>
      <c r="X431" s="4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AI431" s="27"/>
      <c r="AJ431" s="27"/>
      <c r="AL431" s="4"/>
    </row>
    <row r="432" spans="1:38" ht="18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23"/>
      <c r="V432" s="4"/>
      <c r="W432" s="4"/>
      <c r="X432" s="4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27"/>
      <c r="AJ432" s="27"/>
      <c r="AL432" s="4"/>
    </row>
    <row r="433" spans="1:38" ht="18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23"/>
      <c r="V433" s="4"/>
      <c r="W433" s="4"/>
      <c r="X433" s="4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AI433" s="27"/>
      <c r="AJ433" s="27"/>
      <c r="AL433" s="4"/>
    </row>
    <row r="434" spans="1:38" ht="18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23"/>
      <c r="V434" s="4"/>
      <c r="W434" s="4"/>
      <c r="X434" s="4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27"/>
      <c r="AJ434" s="27"/>
      <c r="AL434" s="4"/>
    </row>
    <row r="435" spans="1:38" ht="18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23"/>
      <c r="V435" s="4"/>
      <c r="W435" s="4"/>
      <c r="X435" s="4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AI435" s="27"/>
      <c r="AJ435" s="27"/>
      <c r="AL435" s="4"/>
    </row>
    <row r="436" spans="1:38" ht="18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23"/>
      <c r="V436" s="4"/>
      <c r="W436" s="4"/>
      <c r="X436" s="4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27"/>
      <c r="AJ436" s="27"/>
      <c r="AL436" s="4"/>
    </row>
    <row r="437" spans="1:38" ht="18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23"/>
      <c r="V437" s="4"/>
      <c r="W437" s="4"/>
      <c r="X437" s="4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AI437" s="27"/>
      <c r="AJ437" s="27"/>
      <c r="AL437" s="4"/>
    </row>
    <row r="438" spans="1:38" ht="18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23"/>
      <c r="V438" s="4"/>
      <c r="W438" s="4"/>
      <c r="X438" s="4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27"/>
      <c r="AJ438" s="27"/>
      <c r="AL438" s="4"/>
    </row>
    <row r="439" spans="1:38" ht="18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23"/>
      <c r="V439" s="4"/>
      <c r="W439" s="4"/>
      <c r="X439" s="4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AI439" s="27"/>
      <c r="AJ439" s="27"/>
      <c r="AL439" s="4"/>
    </row>
    <row r="440" spans="1:38" ht="18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23"/>
      <c r="V440" s="4"/>
      <c r="W440" s="4"/>
      <c r="X440" s="4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27"/>
      <c r="AJ440" s="27"/>
      <c r="AL440" s="4"/>
    </row>
    <row r="441" spans="1:38" ht="18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23"/>
      <c r="V441" s="4"/>
      <c r="W441" s="4"/>
      <c r="X441" s="4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I441" s="27"/>
      <c r="AJ441" s="27"/>
      <c r="AL441" s="4"/>
    </row>
    <row r="442" spans="1:38" ht="18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23"/>
      <c r="V442" s="4"/>
      <c r="W442" s="4"/>
      <c r="X442" s="4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27"/>
      <c r="AJ442" s="27"/>
      <c r="AL442" s="4"/>
    </row>
    <row r="443" spans="1:38" ht="18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23"/>
      <c r="V443" s="4"/>
      <c r="W443" s="4"/>
      <c r="X443" s="4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AI443" s="27"/>
      <c r="AJ443" s="27"/>
      <c r="AL443" s="4"/>
    </row>
    <row r="444" spans="1:38" ht="18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23"/>
      <c r="V444" s="4"/>
      <c r="W444" s="4"/>
      <c r="X444" s="4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27"/>
      <c r="AJ444" s="27"/>
      <c r="AL444" s="4"/>
    </row>
    <row r="445" spans="1:38" ht="18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23"/>
      <c r="V445" s="4"/>
      <c r="W445" s="4"/>
      <c r="X445" s="4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AI445" s="27"/>
      <c r="AJ445" s="27"/>
      <c r="AL445" s="4"/>
    </row>
    <row r="446" spans="1:38" ht="18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23"/>
      <c r="V446" s="4"/>
      <c r="W446" s="4"/>
      <c r="X446" s="4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27"/>
      <c r="AJ446" s="27"/>
      <c r="AL446" s="4"/>
    </row>
    <row r="447" spans="1:38" ht="18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23"/>
      <c r="V447" s="4"/>
      <c r="W447" s="4"/>
      <c r="X447" s="4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AI447" s="27"/>
      <c r="AJ447" s="27"/>
      <c r="AL447" s="4"/>
    </row>
    <row r="448" spans="1:38" ht="18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23"/>
      <c r="V448" s="4"/>
      <c r="W448" s="4"/>
      <c r="X448" s="4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27"/>
      <c r="AJ448" s="27"/>
      <c r="AL448" s="4"/>
    </row>
    <row r="449" spans="1:38" ht="18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23"/>
      <c r="V449" s="4"/>
      <c r="W449" s="4"/>
      <c r="X449" s="4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AI449" s="27"/>
      <c r="AJ449" s="27"/>
      <c r="AL449" s="4"/>
    </row>
    <row r="450" spans="1:38" ht="18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23"/>
      <c r="V450" s="4"/>
      <c r="W450" s="4"/>
      <c r="X450" s="4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27"/>
      <c r="AJ450" s="27"/>
      <c r="AL450" s="4"/>
    </row>
    <row r="451" spans="1:38" ht="18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23"/>
      <c r="V451" s="4"/>
      <c r="W451" s="4"/>
      <c r="X451" s="4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I451" s="27"/>
      <c r="AJ451" s="27"/>
      <c r="AL451" s="4"/>
    </row>
    <row r="452" spans="1:38" ht="18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23"/>
      <c r="V452" s="4"/>
      <c r="W452" s="4"/>
      <c r="X452" s="4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27"/>
      <c r="AJ452" s="27"/>
      <c r="AL452" s="4"/>
    </row>
    <row r="453" spans="1:38" ht="18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23"/>
      <c r="V453" s="4"/>
      <c r="W453" s="4"/>
      <c r="X453" s="4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I453" s="27"/>
      <c r="AJ453" s="27"/>
      <c r="AL453" s="4"/>
    </row>
    <row r="454" spans="1:38" ht="18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23"/>
      <c r="V454" s="4"/>
      <c r="W454" s="4"/>
      <c r="X454" s="4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27"/>
      <c r="AJ454" s="27"/>
      <c r="AL454" s="4"/>
    </row>
    <row r="455" spans="1:38" ht="18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23"/>
      <c r="V455" s="4"/>
      <c r="W455" s="4"/>
      <c r="X455" s="4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I455" s="27"/>
      <c r="AJ455" s="27"/>
      <c r="AL455" s="4"/>
    </row>
    <row r="456" spans="1:38" ht="18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23"/>
      <c r="V456" s="4"/>
      <c r="W456" s="4"/>
      <c r="X456" s="4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27"/>
      <c r="AJ456" s="27"/>
      <c r="AL456" s="4"/>
    </row>
    <row r="457" spans="1:38" ht="18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23"/>
      <c r="V457" s="4"/>
      <c r="W457" s="4"/>
      <c r="X457" s="4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AI457" s="27"/>
      <c r="AJ457" s="27"/>
      <c r="AL457" s="4"/>
    </row>
    <row r="458" spans="1:38" ht="18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23"/>
      <c r="V458" s="4"/>
      <c r="W458" s="4"/>
      <c r="X458" s="4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27"/>
      <c r="AJ458" s="27"/>
      <c r="AL458" s="4"/>
    </row>
    <row r="459" spans="1:38" ht="18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23"/>
      <c r="V459" s="4"/>
      <c r="W459" s="4"/>
      <c r="X459" s="4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AI459" s="27"/>
      <c r="AJ459" s="27"/>
      <c r="AL459" s="4"/>
    </row>
    <row r="460" spans="1:38" ht="18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23"/>
      <c r="V460" s="4"/>
      <c r="W460" s="4"/>
      <c r="X460" s="4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27"/>
      <c r="AJ460" s="27"/>
      <c r="AL460" s="4"/>
    </row>
    <row r="461" spans="1:38" ht="18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23"/>
      <c r="V461" s="4"/>
      <c r="W461" s="4"/>
      <c r="X461" s="4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AI461" s="27"/>
      <c r="AJ461" s="27"/>
      <c r="AL461" s="4"/>
    </row>
    <row r="462" spans="1:38" ht="18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23"/>
      <c r="V462" s="4"/>
      <c r="W462" s="4"/>
      <c r="X462" s="4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27"/>
      <c r="AJ462" s="27"/>
      <c r="AL462" s="4"/>
    </row>
    <row r="463" spans="1:38" ht="18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23"/>
      <c r="V463" s="4"/>
      <c r="W463" s="4"/>
      <c r="X463" s="4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I463" s="27"/>
      <c r="AJ463" s="27"/>
      <c r="AL463" s="4"/>
    </row>
    <row r="464" spans="1:38" ht="18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23"/>
      <c r="V464" s="4"/>
      <c r="W464" s="4"/>
      <c r="X464" s="4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27"/>
      <c r="AJ464" s="27"/>
      <c r="AL464" s="4"/>
    </row>
    <row r="465" spans="1:38" ht="18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23"/>
      <c r="V465" s="4"/>
      <c r="W465" s="4"/>
      <c r="X465" s="4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L465" s="4"/>
    </row>
    <row r="466" spans="1:38" ht="18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23"/>
      <c r="V466" s="4"/>
      <c r="W466" s="4"/>
      <c r="X466" s="4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L466" s="4"/>
    </row>
    <row r="467" spans="1:38" ht="18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23"/>
      <c r="V467" s="4"/>
      <c r="W467" s="4"/>
      <c r="X467" s="4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L467" s="4"/>
    </row>
    <row r="468" spans="1:38" ht="18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23"/>
      <c r="V468" s="4"/>
      <c r="W468" s="4"/>
      <c r="X468" s="4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L468" s="4"/>
    </row>
    <row r="469" spans="1:38" ht="18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23"/>
      <c r="V469" s="4"/>
      <c r="W469" s="4"/>
      <c r="X469" s="4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L469" s="4"/>
    </row>
    <row r="470" spans="1:38" ht="18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23"/>
      <c r="V470" s="4"/>
      <c r="W470" s="4"/>
      <c r="X470" s="4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L470" s="4"/>
    </row>
    <row r="471" spans="1:38" ht="18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23"/>
      <c r="V471" s="4"/>
      <c r="W471" s="4"/>
      <c r="X471" s="4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L471" s="4"/>
    </row>
    <row r="472" spans="1:38" ht="18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23"/>
      <c r="V472" s="4"/>
      <c r="W472" s="4"/>
      <c r="X472" s="4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L472" s="4"/>
    </row>
    <row r="473" spans="1:38" ht="18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23"/>
      <c r="V473" s="4"/>
      <c r="W473" s="4"/>
      <c r="X473" s="4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L473" s="4"/>
    </row>
    <row r="474" spans="1:38" ht="18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23"/>
      <c r="V474" s="4"/>
      <c r="W474" s="4"/>
      <c r="X474" s="4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L474" s="4"/>
    </row>
    <row r="475" spans="1:38" ht="18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23"/>
      <c r="V475" s="4"/>
      <c r="W475" s="4"/>
      <c r="X475" s="4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L475" s="4"/>
    </row>
    <row r="476" spans="1:38" ht="18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23"/>
      <c r="V476" s="4"/>
      <c r="W476" s="4"/>
      <c r="X476" s="4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L476" s="4"/>
    </row>
    <row r="477" spans="1:38" ht="18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23"/>
      <c r="V477" s="4"/>
      <c r="W477" s="4"/>
      <c r="X477" s="4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L477" s="4"/>
    </row>
    <row r="478" spans="1:38" ht="18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23"/>
      <c r="V478" s="4"/>
      <c r="W478" s="4"/>
      <c r="X478" s="4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L478" s="4"/>
    </row>
    <row r="479" spans="1:38" ht="18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23"/>
      <c r="V479" s="4"/>
      <c r="W479" s="4"/>
      <c r="X479" s="4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L479" s="4"/>
    </row>
    <row r="480" spans="1:38" ht="18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23"/>
      <c r="V480" s="4"/>
      <c r="W480" s="4"/>
      <c r="X480" s="4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L480" s="4"/>
    </row>
    <row r="481" spans="1:38" ht="18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23"/>
      <c r="V481" s="4"/>
      <c r="W481" s="4"/>
      <c r="X481" s="4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L481" s="4"/>
    </row>
    <row r="482" spans="1:38" ht="18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23"/>
      <c r="V482" s="4"/>
      <c r="W482" s="4"/>
      <c r="X482" s="4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L482" s="4"/>
    </row>
    <row r="483" spans="1:38" ht="18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23"/>
      <c r="V483" s="4"/>
      <c r="W483" s="4"/>
      <c r="X483" s="4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L483" s="4"/>
    </row>
    <row r="484" spans="1:38" ht="18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23"/>
      <c r="V484" s="4"/>
      <c r="W484" s="4"/>
      <c r="X484" s="4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L484" s="4"/>
    </row>
    <row r="485" spans="1:38" ht="18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23"/>
      <c r="V485" s="4"/>
      <c r="W485" s="4"/>
      <c r="X485" s="4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L485" s="4"/>
    </row>
    <row r="486" spans="1:38" ht="18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23"/>
      <c r="V486" s="4"/>
      <c r="W486" s="4"/>
      <c r="X486" s="4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L486" s="4"/>
    </row>
    <row r="487" spans="1:38" ht="18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23"/>
      <c r="V487" s="4"/>
      <c r="W487" s="4"/>
      <c r="X487" s="4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L487" s="4"/>
    </row>
    <row r="488" spans="1:38" ht="18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23"/>
      <c r="V488" s="4"/>
      <c r="W488" s="4"/>
      <c r="X488" s="4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L488" s="4"/>
    </row>
    <row r="489" spans="1:38" ht="18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23"/>
      <c r="V489" s="4"/>
      <c r="W489" s="4"/>
      <c r="X489" s="4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L489" s="4"/>
    </row>
    <row r="490" spans="1:38" ht="18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23"/>
      <c r="V490" s="4"/>
      <c r="W490" s="4"/>
      <c r="X490" s="4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L490" s="4"/>
    </row>
    <row r="491" spans="1:38" ht="18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23"/>
      <c r="V491" s="4"/>
      <c r="W491" s="4"/>
      <c r="X491" s="4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L491" s="4"/>
    </row>
    <row r="492" spans="1:38" ht="18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23"/>
      <c r="V492" s="4"/>
      <c r="W492" s="4"/>
      <c r="X492" s="4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L492" s="4"/>
    </row>
    <row r="493" spans="1:38" ht="18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23"/>
      <c r="V493" s="4"/>
      <c r="W493" s="4"/>
      <c r="X493" s="4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L493" s="4"/>
    </row>
    <row r="494" spans="1:38" ht="18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23"/>
      <c r="V494" s="4"/>
      <c r="W494" s="4"/>
      <c r="X494" s="4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L494" s="4"/>
    </row>
    <row r="495" spans="1:38" ht="18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23"/>
      <c r="V495" s="4"/>
      <c r="W495" s="4"/>
      <c r="X495" s="4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L495" s="4"/>
    </row>
    <row r="496" spans="1:38" ht="18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23"/>
      <c r="V496" s="4"/>
      <c r="W496" s="4"/>
      <c r="X496" s="4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L496" s="4"/>
    </row>
    <row r="497" spans="1:38" ht="18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23"/>
      <c r="V497" s="4"/>
      <c r="W497" s="4"/>
      <c r="X497" s="4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L497" s="4"/>
    </row>
    <row r="498" spans="1:38" ht="18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23"/>
      <c r="V498" s="4"/>
      <c r="W498" s="4"/>
      <c r="X498" s="4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L498" s="4"/>
    </row>
    <row r="499" spans="1:38" ht="18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23"/>
      <c r="V499" s="4"/>
      <c r="W499" s="4"/>
      <c r="X499" s="4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L499" s="4"/>
    </row>
    <row r="500" spans="1:38" ht="18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23"/>
      <c r="V500" s="4"/>
      <c r="W500" s="4"/>
      <c r="X500" s="4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L500" s="4"/>
    </row>
    <row r="501" spans="1:38" ht="18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23"/>
      <c r="V501" s="4"/>
      <c r="W501" s="4"/>
      <c r="X501" s="4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L501" s="4"/>
    </row>
    <row r="502" spans="1:38" ht="18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23"/>
      <c r="V502" s="4"/>
      <c r="W502" s="4"/>
      <c r="X502" s="4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L502" s="4"/>
    </row>
    <row r="503" spans="1:38" ht="18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23"/>
      <c r="V503" s="4"/>
      <c r="W503" s="4"/>
      <c r="X503" s="4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L503" s="4"/>
    </row>
    <row r="504" spans="1:38" ht="18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23"/>
      <c r="V504" s="4"/>
      <c r="W504" s="4"/>
      <c r="X504" s="4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L504" s="4"/>
    </row>
    <row r="505" spans="1:38" ht="18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23"/>
      <c r="V505" s="4"/>
      <c r="W505" s="4"/>
      <c r="X505" s="4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L505" s="4"/>
    </row>
    <row r="506" spans="1:38" ht="18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23"/>
      <c r="V506" s="4"/>
      <c r="W506" s="4"/>
      <c r="X506" s="4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L506" s="4"/>
    </row>
    <row r="507" spans="1:38" ht="18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23"/>
      <c r="V507" s="4"/>
      <c r="W507" s="4"/>
      <c r="X507" s="4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L507" s="4"/>
    </row>
    <row r="508" spans="1:38" ht="18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23"/>
      <c r="V508" s="4"/>
      <c r="W508" s="4"/>
      <c r="X508" s="4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L508" s="4"/>
    </row>
    <row r="509" spans="1:38" ht="18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23"/>
      <c r="V509" s="4"/>
      <c r="W509" s="4"/>
      <c r="X509" s="4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L509" s="4"/>
    </row>
    <row r="510" spans="1:38" ht="18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23"/>
      <c r="V510" s="4"/>
      <c r="W510" s="4"/>
      <c r="X510" s="4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L510" s="4"/>
    </row>
    <row r="511" spans="1:38" ht="18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23"/>
      <c r="V511" s="4"/>
      <c r="W511" s="4"/>
      <c r="X511" s="4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L511" s="4"/>
    </row>
    <row r="512" spans="1:38" ht="18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23"/>
      <c r="V512" s="4"/>
      <c r="W512" s="4"/>
      <c r="X512" s="4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L512" s="4"/>
    </row>
    <row r="513" spans="1:38" ht="18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23"/>
      <c r="V513" s="4"/>
      <c r="W513" s="4"/>
      <c r="X513" s="4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L513" s="4"/>
    </row>
    <row r="514" spans="1:38" ht="18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23"/>
      <c r="V514" s="4"/>
      <c r="W514" s="4"/>
      <c r="X514" s="4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L514" s="4"/>
    </row>
    <row r="515" spans="1:38" ht="18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23"/>
      <c r="V515" s="4"/>
      <c r="W515" s="4"/>
      <c r="X515" s="4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L515" s="4"/>
    </row>
    <row r="516" spans="1:38" ht="18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23"/>
      <c r="V516" s="4"/>
      <c r="W516" s="4"/>
      <c r="X516" s="4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L516" s="4"/>
    </row>
    <row r="517" spans="1:38" ht="18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23"/>
      <c r="V517" s="4"/>
      <c r="W517" s="4"/>
      <c r="X517" s="4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L517" s="4"/>
    </row>
    <row r="518" spans="1:38" ht="18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23"/>
      <c r="V518" s="4"/>
      <c r="W518" s="4"/>
      <c r="X518" s="4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L518" s="4"/>
    </row>
    <row r="519" spans="1:38" ht="18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23"/>
      <c r="V519" s="4"/>
      <c r="W519" s="4"/>
      <c r="X519" s="4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L519" s="4"/>
    </row>
    <row r="520" spans="1:38" ht="18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23"/>
      <c r="V520" s="4"/>
      <c r="W520" s="4"/>
      <c r="X520" s="4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L520" s="4"/>
    </row>
    <row r="521" spans="1:38" ht="18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23"/>
      <c r="V521" s="4"/>
      <c r="W521" s="4"/>
      <c r="X521" s="4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L521" s="4"/>
    </row>
    <row r="522" spans="1:38" ht="18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23"/>
      <c r="V522" s="4"/>
      <c r="W522" s="4"/>
      <c r="X522" s="4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27"/>
      <c r="AJ522" s="27"/>
      <c r="AL522" s="4"/>
    </row>
    <row r="523" spans="1:38" ht="18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23"/>
      <c r="V523" s="4"/>
      <c r="W523" s="4"/>
      <c r="X523" s="4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AI523" s="27"/>
      <c r="AJ523" s="27"/>
      <c r="AL523" s="4"/>
    </row>
    <row r="524" spans="1:38" ht="18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23"/>
      <c r="V524" s="4"/>
      <c r="W524" s="4"/>
      <c r="X524" s="4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L524" s="4"/>
    </row>
    <row r="525" spans="1:38" ht="18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23"/>
      <c r="V525" s="4"/>
      <c r="W525" s="4"/>
      <c r="X525" s="4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L525" s="4"/>
    </row>
    <row r="526" spans="1:38" ht="18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23"/>
      <c r="V526" s="4"/>
      <c r="W526" s="4"/>
      <c r="X526" s="4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L526" s="4"/>
    </row>
    <row r="527" spans="1:38" ht="18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23"/>
      <c r="V527" s="4"/>
      <c r="W527" s="4"/>
      <c r="X527" s="4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L527" s="4"/>
    </row>
    <row r="528" spans="1:38" ht="18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23"/>
      <c r="V528" s="4"/>
      <c r="W528" s="4"/>
      <c r="X528" s="4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L528" s="4"/>
    </row>
    <row r="529" spans="1:38" ht="18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23"/>
      <c r="V529" s="4"/>
      <c r="W529" s="4"/>
      <c r="X529" s="4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L529" s="4"/>
    </row>
    <row r="530" spans="1:38" ht="18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23"/>
      <c r="V530" s="4"/>
      <c r="W530" s="4"/>
      <c r="X530" s="4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L530" s="4"/>
    </row>
    <row r="531" spans="1:38" ht="18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23"/>
      <c r="V531" s="4"/>
      <c r="W531" s="4"/>
      <c r="X531" s="4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L531" s="4"/>
    </row>
    <row r="532" spans="1:38" ht="18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23"/>
      <c r="V532" s="4"/>
      <c r="W532" s="4"/>
      <c r="X532" s="4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L532" s="4"/>
    </row>
    <row r="533" spans="1:38" ht="18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23"/>
      <c r="V533" s="4"/>
      <c r="W533" s="4"/>
      <c r="X533" s="4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L533" s="4"/>
    </row>
    <row r="534" spans="1:38" ht="18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23"/>
      <c r="V534" s="4"/>
      <c r="W534" s="4"/>
      <c r="X534" s="4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L534" s="4"/>
    </row>
    <row r="535" spans="1:38" ht="18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23"/>
      <c r="V535" s="4"/>
      <c r="W535" s="4"/>
      <c r="X535" s="4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L535" s="4"/>
    </row>
    <row r="536" spans="1:38" ht="18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23"/>
      <c r="V536" s="4"/>
      <c r="W536" s="4"/>
      <c r="X536" s="4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L536" s="4"/>
    </row>
    <row r="537" spans="1:38" ht="18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23"/>
      <c r="V537" s="4"/>
      <c r="W537" s="4"/>
      <c r="X537" s="4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L537" s="4"/>
    </row>
    <row r="538" spans="1:38" ht="18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23"/>
      <c r="V538" s="4"/>
      <c r="W538" s="4"/>
      <c r="X538" s="4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L538" s="4"/>
    </row>
    <row r="539" spans="1:38" ht="18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23"/>
      <c r="V539" s="4"/>
      <c r="W539" s="4"/>
      <c r="X539" s="4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L539" s="4"/>
    </row>
    <row r="540" spans="1:38" ht="18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23"/>
      <c r="V540" s="4"/>
      <c r="W540" s="4"/>
      <c r="X540" s="4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L540" s="4"/>
    </row>
    <row r="541" spans="1:38" ht="18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23"/>
      <c r="V541" s="4"/>
      <c r="W541" s="4"/>
      <c r="X541" s="4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L541" s="4"/>
    </row>
    <row r="542" spans="1:38" ht="18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23"/>
      <c r="V542" s="4"/>
      <c r="W542" s="4"/>
      <c r="X542" s="4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L542" s="4"/>
    </row>
    <row r="543" spans="1:38" ht="18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23"/>
      <c r="V543" s="4"/>
      <c r="W543" s="4"/>
      <c r="X543" s="4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L543" s="4"/>
    </row>
    <row r="544" spans="1:38" ht="18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23"/>
      <c r="V544" s="4"/>
      <c r="W544" s="4"/>
      <c r="X544" s="4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L544" s="4"/>
    </row>
    <row r="545" spans="1:38" ht="18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23"/>
      <c r="V545" s="4"/>
      <c r="W545" s="4"/>
      <c r="X545" s="4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L545" s="4"/>
    </row>
    <row r="546" spans="1:38" ht="18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23"/>
      <c r="V546" s="4"/>
      <c r="W546" s="4"/>
      <c r="X546" s="4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L546" s="4"/>
    </row>
    <row r="547" spans="1:38" ht="18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23"/>
      <c r="V547" s="4"/>
      <c r="W547" s="4"/>
      <c r="X547" s="4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L547" s="4"/>
    </row>
    <row r="548" spans="1:38" ht="18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23"/>
      <c r="V548" s="4"/>
      <c r="W548" s="4"/>
      <c r="X548" s="4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L548" s="4"/>
    </row>
    <row r="549" spans="1:38" ht="18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23"/>
      <c r="V549" s="4"/>
      <c r="W549" s="4"/>
      <c r="X549" s="4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L549" s="4"/>
    </row>
    <row r="550" spans="1:38" ht="18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23"/>
      <c r="V550" s="4"/>
      <c r="W550" s="4"/>
      <c r="X550" s="4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L550" s="4"/>
    </row>
    <row r="551" spans="1:38" ht="18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23"/>
      <c r="V551" s="4"/>
      <c r="W551" s="4"/>
      <c r="X551" s="4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L551" s="4"/>
    </row>
    <row r="552" spans="1:38" ht="18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23"/>
      <c r="V552" s="4"/>
      <c r="W552" s="4"/>
      <c r="X552" s="4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L552" s="4"/>
    </row>
    <row r="553" spans="1:38" ht="18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23"/>
      <c r="V553" s="4"/>
      <c r="W553" s="4"/>
      <c r="X553" s="4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L553" s="4"/>
    </row>
    <row r="554" spans="1:38" ht="18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23"/>
      <c r="V554" s="4"/>
      <c r="W554" s="4"/>
      <c r="X554" s="4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27"/>
      <c r="AJ554" s="27"/>
      <c r="AL554" s="4"/>
    </row>
    <row r="555" spans="1:38" ht="18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23"/>
      <c r="V555" s="4"/>
      <c r="W555" s="4"/>
      <c r="X555" s="4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  <c r="AI555" s="27"/>
      <c r="AJ555" s="27"/>
      <c r="AL555" s="4"/>
    </row>
    <row r="556" spans="1:38" ht="18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23"/>
      <c r="V556" s="4"/>
      <c r="W556" s="4"/>
      <c r="X556" s="4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L556" s="4"/>
    </row>
    <row r="557" spans="1:38" ht="18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23"/>
      <c r="V557" s="4"/>
      <c r="W557" s="4"/>
      <c r="X557" s="4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L557" s="4"/>
    </row>
    <row r="558" spans="1:38" ht="18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23"/>
      <c r="V558" s="4"/>
      <c r="W558" s="4"/>
      <c r="X558" s="4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L558" s="4"/>
    </row>
    <row r="559" spans="1:38" ht="18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23"/>
      <c r="V559" s="4"/>
      <c r="W559" s="4"/>
      <c r="X559" s="4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L559" s="4"/>
    </row>
    <row r="560" spans="1:38" ht="18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23"/>
      <c r="V560" s="4"/>
      <c r="W560" s="4"/>
      <c r="X560" s="4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L560" s="4"/>
    </row>
    <row r="561" spans="1:38" ht="18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23"/>
      <c r="V561" s="4"/>
      <c r="W561" s="4"/>
      <c r="X561" s="4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L561" s="4"/>
    </row>
    <row r="562" spans="1:38" ht="18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23"/>
      <c r="V562" s="4"/>
      <c r="W562" s="4"/>
      <c r="X562" s="4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L562" s="4"/>
    </row>
    <row r="563" spans="1:38" ht="18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23"/>
      <c r="V563" s="4"/>
      <c r="W563" s="4"/>
      <c r="X563" s="4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L563" s="4"/>
    </row>
    <row r="564" spans="1:38" ht="18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23"/>
      <c r="V564" s="4"/>
      <c r="W564" s="4"/>
      <c r="X564" s="4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L564" s="4"/>
    </row>
    <row r="565" spans="1:38" ht="18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23"/>
      <c r="V565" s="4"/>
      <c r="W565" s="4"/>
      <c r="X565" s="4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L565" s="4"/>
    </row>
    <row r="566" spans="1:38" ht="18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23"/>
      <c r="V566" s="4"/>
      <c r="W566" s="4"/>
      <c r="X566" s="4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L566" s="4"/>
    </row>
    <row r="567" spans="1:38" ht="18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23"/>
      <c r="V567" s="4"/>
      <c r="W567" s="4"/>
      <c r="X567" s="4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L567" s="4"/>
    </row>
    <row r="568" spans="1:38" ht="18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23"/>
      <c r="V568" s="4"/>
      <c r="W568" s="4"/>
      <c r="X568" s="4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L568" s="4"/>
    </row>
    <row r="569" spans="1:38" ht="18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23"/>
      <c r="V569" s="4"/>
      <c r="W569" s="4"/>
      <c r="X569" s="4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L569" s="4"/>
    </row>
    <row r="570" spans="1:38" ht="18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23"/>
      <c r="V570" s="4"/>
      <c r="W570" s="4"/>
      <c r="X570" s="4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L570" s="4"/>
    </row>
    <row r="571" spans="1:38" ht="18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23"/>
      <c r="V571" s="4"/>
      <c r="W571" s="4"/>
      <c r="X571" s="4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L571" s="4"/>
    </row>
    <row r="572" spans="1:38" ht="18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23"/>
      <c r="V572" s="4"/>
      <c r="W572" s="4"/>
      <c r="X572" s="4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L572" s="4"/>
    </row>
    <row r="573" spans="1:38" ht="18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23"/>
      <c r="V573" s="4"/>
      <c r="W573" s="4"/>
      <c r="X573" s="4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L573" s="4"/>
    </row>
    <row r="574" spans="1:38" ht="18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23"/>
      <c r="V574" s="4"/>
      <c r="W574" s="4"/>
      <c r="X574" s="4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L574" s="4"/>
    </row>
    <row r="575" spans="1:38" ht="18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23"/>
      <c r="V575" s="4"/>
      <c r="W575" s="4"/>
      <c r="X575" s="4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L575" s="4"/>
    </row>
    <row r="576" spans="1:38" ht="18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23"/>
      <c r="V576" s="4"/>
      <c r="W576" s="4"/>
      <c r="X576" s="4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L576" s="4"/>
    </row>
    <row r="577" spans="1:38" ht="18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23"/>
      <c r="V577" s="4"/>
      <c r="W577" s="4"/>
      <c r="X577" s="4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L577" s="4"/>
    </row>
    <row r="578" spans="1:38" ht="18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23"/>
      <c r="V578" s="4"/>
      <c r="W578" s="4"/>
      <c r="X578" s="4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L578" s="4"/>
    </row>
    <row r="579" spans="1:38" ht="18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23"/>
      <c r="V579" s="4"/>
      <c r="W579" s="4"/>
      <c r="X579" s="4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L579" s="4"/>
    </row>
    <row r="580" spans="1:38" ht="18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23"/>
      <c r="V580" s="4"/>
      <c r="W580" s="4"/>
      <c r="X580" s="4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L580" s="4"/>
    </row>
    <row r="581" spans="1:38" ht="18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23"/>
      <c r="V581" s="4"/>
      <c r="W581" s="4"/>
      <c r="X581" s="4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L581" s="4"/>
    </row>
    <row r="582" spans="1:38" ht="18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23"/>
      <c r="V582" s="4"/>
      <c r="W582" s="4"/>
      <c r="X582" s="4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L582" s="4"/>
    </row>
    <row r="583" spans="1:38" ht="18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23"/>
      <c r="V583" s="4"/>
      <c r="W583" s="4"/>
      <c r="X583" s="4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L583" s="4"/>
    </row>
    <row r="584" spans="1:38" ht="18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23"/>
      <c r="V584" s="4"/>
      <c r="W584" s="4"/>
      <c r="X584" s="4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L584" s="4"/>
    </row>
    <row r="585" spans="1:38" ht="18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23"/>
      <c r="V585" s="4"/>
      <c r="W585" s="4"/>
      <c r="X585" s="4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L585" s="4"/>
    </row>
    <row r="586" spans="1:38" ht="18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23"/>
      <c r="V586" s="4"/>
      <c r="W586" s="4"/>
      <c r="X586" s="4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L586" s="4"/>
    </row>
    <row r="587" spans="1:38" ht="18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23"/>
      <c r="V587" s="4"/>
      <c r="W587" s="4"/>
      <c r="X587" s="4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L587" s="4"/>
    </row>
    <row r="588" spans="1:38" ht="18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23"/>
      <c r="V588" s="4"/>
      <c r="W588" s="4"/>
      <c r="X588" s="4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L588" s="4"/>
    </row>
    <row r="589" spans="1:38" ht="18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23"/>
      <c r="V589" s="4"/>
      <c r="W589" s="4"/>
      <c r="X589" s="4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L589" s="4"/>
    </row>
    <row r="590" spans="1:38" ht="18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23"/>
      <c r="V590" s="4"/>
      <c r="W590" s="4"/>
      <c r="X590" s="4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L590" s="4"/>
    </row>
    <row r="591" spans="1:38" ht="18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23"/>
      <c r="V591" s="4"/>
      <c r="W591" s="4"/>
      <c r="X591" s="4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L591" s="4"/>
    </row>
    <row r="592" spans="1:38" ht="18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23"/>
      <c r="V592" s="4"/>
      <c r="W592" s="4"/>
      <c r="X592" s="4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L592" s="4"/>
    </row>
    <row r="593" spans="1:38" ht="18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23"/>
      <c r="V593" s="4"/>
      <c r="W593" s="4"/>
      <c r="X593" s="4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L593" s="4"/>
    </row>
    <row r="594" spans="1:38" ht="18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23"/>
      <c r="V594" s="4"/>
      <c r="W594" s="4"/>
      <c r="X594" s="4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L594" s="4"/>
    </row>
    <row r="595" spans="1:38" ht="18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23"/>
      <c r="V595" s="4"/>
      <c r="W595" s="4"/>
      <c r="X595" s="4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L595" s="4"/>
    </row>
    <row r="596" spans="1:38" ht="18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23"/>
      <c r="V596" s="4"/>
      <c r="W596" s="4"/>
      <c r="X596" s="4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L596" s="4"/>
    </row>
    <row r="597" spans="1:38" ht="18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23"/>
      <c r="V597" s="4"/>
      <c r="W597" s="4"/>
      <c r="X597" s="4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L597" s="4"/>
    </row>
    <row r="598" spans="1:38" ht="18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23"/>
      <c r="V598" s="4"/>
      <c r="W598" s="4"/>
      <c r="X598" s="4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L598" s="4"/>
    </row>
    <row r="599" spans="1:38" ht="18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23"/>
      <c r="V599" s="4"/>
      <c r="W599" s="4"/>
      <c r="X599" s="4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L599" s="4"/>
    </row>
    <row r="600" spans="1:38" ht="18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23"/>
      <c r="V600" s="4"/>
      <c r="W600" s="4"/>
      <c r="X600" s="4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L600" s="4"/>
    </row>
    <row r="601" spans="1:38" ht="18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23"/>
      <c r="V601" s="4"/>
      <c r="W601" s="4"/>
      <c r="X601" s="4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L601" s="4"/>
    </row>
    <row r="602" spans="1:38" ht="18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23"/>
      <c r="V602" s="4"/>
      <c r="W602" s="4"/>
      <c r="X602" s="4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L602" s="4"/>
    </row>
    <row r="603" spans="1:38" ht="18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23"/>
      <c r="V603" s="4"/>
      <c r="W603" s="4"/>
      <c r="X603" s="4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L603" s="4"/>
    </row>
    <row r="604" spans="1:38" ht="18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23"/>
      <c r="V604" s="4"/>
      <c r="W604" s="4"/>
      <c r="X604" s="4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L604" s="4"/>
    </row>
    <row r="605" spans="1:38" ht="18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23"/>
      <c r="V605" s="4"/>
      <c r="W605" s="4"/>
      <c r="X605" s="4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L605" s="4"/>
    </row>
    <row r="606" spans="1:38" ht="18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23"/>
      <c r="V606" s="4"/>
      <c r="W606" s="4"/>
      <c r="X606" s="4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L606" s="4"/>
    </row>
    <row r="607" spans="1:38" ht="18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23"/>
      <c r="V607" s="4"/>
      <c r="W607" s="4"/>
      <c r="X607" s="4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L607" s="4"/>
    </row>
    <row r="608" spans="1:38" ht="18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23"/>
      <c r="V608" s="4"/>
      <c r="W608" s="4"/>
      <c r="X608" s="4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L608" s="4"/>
    </row>
    <row r="609" spans="1:38" ht="18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23"/>
      <c r="V609" s="4"/>
      <c r="W609" s="4"/>
      <c r="X609" s="4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L609" s="4"/>
    </row>
    <row r="610" spans="1:38" ht="18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23"/>
      <c r="V610" s="4"/>
      <c r="W610" s="4"/>
      <c r="X610" s="4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L610" s="4"/>
    </row>
    <row r="611" spans="1:38" ht="18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23"/>
      <c r="V611" s="4"/>
      <c r="W611" s="4"/>
      <c r="X611" s="4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L611" s="4"/>
    </row>
    <row r="612" spans="1:38" ht="18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23"/>
      <c r="V612" s="4"/>
      <c r="W612" s="4"/>
      <c r="X612" s="4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L612" s="4"/>
    </row>
    <row r="613" spans="1:38" ht="18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23"/>
      <c r="V613" s="4"/>
      <c r="W613" s="4"/>
      <c r="X613" s="4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L613" s="4"/>
    </row>
    <row r="614" spans="1:38" ht="18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23"/>
      <c r="V614" s="4"/>
      <c r="W614" s="4"/>
      <c r="X614" s="4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L614" s="4"/>
    </row>
    <row r="615" spans="1:38" ht="18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23"/>
      <c r="V615" s="4"/>
      <c r="W615" s="4"/>
      <c r="X615" s="4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L615" s="4"/>
    </row>
    <row r="616" spans="1:38" ht="18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23"/>
      <c r="V616" s="4"/>
      <c r="W616" s="4"/>
      <c r="X616" s="4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L616" s="4"/>
    </row>
    <row r="617" spans="1:38" ht="18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23"/>
      <c r="V617" s="4"/>
      <c r="W617" s="4"/>
      <c r="X617" s="4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L617" s="4"/>
    </row>
    <row r="618" spans="1:38" ht="18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23"/>
      <c r="V618" s="4"/>
      <c r="W618" s="4"/>
      <c r="X618" s="4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L618" s="4"/>
    </row>
    <row r="619" spans="1:38" ht="18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23"/>
      <c r="V619" s="4"/>
      <c r="W619" s="4"/>
      <c r="X619" s="4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L619" s="4"/>
    </row>
    <row r="620" spans="1:38" ht="18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23"/>
      <c r="V620" s="4"/>
      <c r="W620" s="4"/>
      <c r="X620" s="4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L620" s="4"/>
    </row>
    <row r="621" spans="1:38" ht="18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23"/>
      <c r="V621" s="4"/>
      <c r="W621" s="4"/>
      <c r="X621" s="4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L621" s="4"/>
    </row>
    <row r="622" spans="1:38" ht="18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23"/>
      <c r="V622" s="4"/>
      <c r="W622" s="4"/>
      <c r="X622" s="4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L622" s="4"/>
    </row>
    <row r="623" spans="1:38" ht="18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23"/>
      <c r="V623" s="4"/>
      <c r="W623" s="4"/>
      <c r="X623" s="4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L623" s="4"/>
    </row>
    <row r="624" spans="1:38" ht="18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23"/>
      <c r="V624" s="4"/>
      <c r="W624" s="4"/>
      <c r="X624" s="4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L624" s="4"/>
    </row>
    <row r="625" spans="1:38" ht="18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23"/>
      <c r="V625" s="4"/>
      <c r="W625" s="4"/>
      <c r="X625" s="4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L625" s="4"/>
    </row>
    <row r="626" spans="1:38" ht="18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23"/>
      <c r="V626" s="4"/>
      <c r="W626" s="4"/>
      <c r="X626" s="4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L626" s="4"/>
    </row>
    <row r="627" spans="1:38" ht="18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23"/>
      <c r="V627" s="4"/>
      <c r="W627" s="4"/>
      <c r="X627" s="4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L627" s="4"/>
    </row>
    <row r="628" spans="1:38" ht="18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23"/>
      <c r="V628" s="4"/>
      <c r="W628" s="4"/>
      <c r="X628" s="4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L628" s="4"/>
    </row>
    <row r="629" spans="1:38" ht="18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23"/>
      <c r="V629" s="4"/>
      <c r="W629" s="4"/>
      <c r="X629" s="4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L629" s="4"/>
    </row>
    <row r="630" spans="1:38" ht="18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23"/>
      <c r="V630" s="4"/>
      <c r="W630" s="4"/>
      <c r="X630" s="4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L630" s="4"/>
    </row>
    <row r="631" spans="1:38" ht="18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23"/>
      <c r="V631" s="4"/>
      <c r="W631" s="4"/>
      <c r="X631" s="4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L631" s="4"/>
    </row>
    <row r="632" spans="1:38" ht="18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23"/>
      <c r="V632" s="4"/>
      <c r="W632" s="4"/>
      <c r="X632" s="4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L632" s="4"/>
    </row>
    <row r="633" spans="1:38" ht="18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23"/>
      <c r="V633" s="4"/>
      <c r="W633" s="4"/>
      <c r="X633" s="4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L633" s="4"/>
    </row>
    <row r="634" spans="1:38" ht="18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23"/>
      <c r="V634" s="4"/>
      <c r="W634" s="4"/>
      <c r="X634" s="4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L634" s="4"/>
    </row>
    <row r="635" spans="1:38" ht="18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23"/>
      <c r="V635" s="4"/>
      <c r="W635" s="4"/>
      <c r="X635" s="4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L635" s="4"/>
    </row>
    <row r="636" spans="1:38" ht="18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23"/>
      <c r="V636" s="4"/>
      <c r="W636" s="4"/>
      <c r="X636" s="4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L636" s="4"/>
    </row>
    <row r="637" spans="1:38" ht="18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23"/>
      <c r="V637" s="4"/>
      <c r="W637" s="4"/>
      <c r="X637" s="4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L637" s="4"/>
    </row>
    <row r="638" spans="1:38" ht="18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23"/>
      <c r="V638" s="4"/>
      <c r="W638" s="4"/>
      <c r="X638" s="4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L638" s="4"/>
    </row>
    <row r="639" spans="1:38" ht="18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23"/>
      <c r="V639" s="4"/>
      <c r="W639" s="4"/>
      <c r="X639" s="4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L639" s="4"/>
    </row>
    <row r="640" spans="1:38" ht="18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23"/>
      <c r="V640" s="4"/>
      <c r="W640" s="4"/>
      <c r="X640" s="4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L640" s="4"/>
    </row>
    <row r="641" spans="1:38" ht="18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23"/>
      <c r="V641" s="4"/>
      <c r="W641" s="4"/>
      <c r="X641" s="4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L641" s="4"/>
    </row>
    <row r="642" spans="1:38" ht="18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23"/>
      <c r="V642" s="4"/>
      <c r="W642" s="4"/>
      <c r="X642" s="4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L642" s="4"/>
    </row>
    <row r="643" spans="1:38" ht="18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23"/>
      <c r="V643" s="4"/>
      <c r="W643" s="4"/>
      <c r="X643" s="4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L643" s="4"/>
    </row>
    <row r="644" spans="1:38" ht="18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23"/>
      <c r="V644" s="4"/>
      <c r="W644" s="4"/>
      <c r="X644" s="4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L644" s="4"/>
    </row>
    <row r="645" spans="1:38" ht="18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23"/>
      <c r="V645" s="4"/>
      <c r="W645" s="4"/>
      <c r="X645" s="4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L645" s="4"/>
    </row>
    <row r="646" spans="1:38" ht="18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23"/>
      <c r="V646" s="4"/>
      <c r="W646" s="4"/>
      <c r="X646" s="4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L646" s="4"/>
    </row>
    <row r="647" spans="1:38" ht="18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23"/>
      <c r="V647" s="4"/>
      <c r="W647" s="4"/>
      <c r="X647" s="4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L647" s="4"/>
    </row>
    <row r="648" spans="1:38" ht="18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23"/>
      <c r="V648" s="4"/>
      <c r="W648" s="4"/>
      <c r="X648" s="4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L648" s="4"/>
    </row>
    <row r="649" spans="1:38" ht="18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23"/>
      <c r="V649" s="4"/>
      <c r="W649" s="4"/>
      <c r="X649" s="4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L649" s="4"/>
    </row>
    <row r="650" spans="1:38" ht="18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23"/>
      <c r="V650" s="4"/>
      <c r="W650" s="4"/>
      <c r="X650" s="4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L650" s="4"/>
    </row>
    <row r="651" spans="1:38" ht="18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23"/>
      <c r="V651" s="4"/>
      <c r="W651" s="4"/>
      <c r="X651" s="4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L651" s="4"/>
    </row>
    <row r="652" spans="1:38" ht="18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23"/>
      <c r="V652" s="4"/>
      <c r="W652" s="4"/>
      <c r="X652" s="4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L652" s="4"/>
    </row>
    <row r="653" spans="1:38" ht="18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23"/>
      <c r="V653" s="4"/>
      <c r="W653" s="4"/>
      <c r="X653" s="4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L653" s="4"/>
    </row>
    <row r="654" spans="1:38" ht="18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23"/>
      <c r="V654" s="4"/>
      <c r="W654" s="4"/>
      <c r="X654" s="4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L654" s="4"/>
    </row>
    <row r="655" spans="1:38" ht="18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23"/>
      <c r="V655" s="4"/>
      <c r="W655" s="4"/>
      <c r="X655" s="4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L655" s="4"/>
    </row>
    <row r="656" spans="1:38" ht="18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23"/>
      <c r="V656" s="4"/>
      <c r="W656" s="4"/>
      <c r="X656" s="4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L656" s="4"/>
    </row>
    <row r="657" spans="1:38" ht="18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23"/>
      <c r="V657" s="4"/>
      <c r="W657" s="4"/>
      <c r="X657" s="4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L657" s="4"/>
    </row>
    <row r="658" spans="1:38" ht="18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23"/>
      <c r="V658" s="4"/>
      <c r="W658" s="4"/>
      <c r="X658" s="4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L658" s="4"/>
    </row>
    <row r="659" spans="1:38" ht="18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23"/>
      <c r="V659" s="4"/>
      <c r="W659" s="4"/>
      <c r="X659" s="4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L659" s="4"/>
    </row>
    <row r="660" spans="1:38" ht="18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23"/>
      <c r="V660" s="4"/>
      <c r="W660" s="4"/>
      <c r="X660" s="4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L660" s="4"/>
    </row>
    <row r="661" spans="1:38" ht="18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23"/>
      <c r="V661" s="4"/>
      <c r="W661" s="4"/>
      <c r="X661" s="4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L661" s="4"/>
    </row>
    <row r="662" spans="1:38" ht="18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23"/>
      <c r="V662" s="4"/>
      <c r="W662" s="4"/>
      <c r="X662" s="4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L662" s="4"/>
    </row>
    <row r="663" spans="1:38" ht="18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23"/>
      <c r="V663" s="4"/>
      <c r="W663" s="4"/>
      <c r="X663" s="4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L663" s="4"/>
    </row>
    <row r="664" spans="1:38" ht="18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23"/>
      <c r="V664" s="4"/>
      <c r="W664" s="4"/>
      <c r="X664" s="4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L664" s="4"/>
    </row>
    <row r="665" spans="1:38" ht="18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23"/>
      <c r="V665" s="4"/>
      <c r="W665" s="4"/>
      <c r="X665" s="4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L665" s="4"/>
    </row>
    <row r="666" spans="1:38" ht="18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23"/>
      <c r="V666" s="4"/>
      <c r="W666" s="4"/>
      <c r="X666" s="4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L666" s="4"/>
    </row>
    <row r="667" spans="1:38" ht="18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23"/>
      <c r="V667" s="4"/>
      <c r="W667" s="4"/>
      <c r="X667" s="4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L667" s="4"/>
    </row>
    <row r="668" spans="1:38" ht="18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23"/>
      <c r="V668" s="4"/>
      <c r="W668" s="4"/>
      <c r="X668" s="4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L668" s="4"/>
    </row>
    <row r="669" spans="1:38" ht="18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23"/>
      <c r="V669" s="4"/>
      <c r="W669" s="4"/>
      <c r="X669" s="4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L669" s="4"/>
    </row>
    <row r="670" spans="1:38" ht="18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23"/>
      <c r="V670" s="4"/>
      <c r="W670" s="4"/>
      <c r="X670" s="4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L670" s="4"/>
    </row>
    <row r="671" spans="1:38" ht="18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23"/>
      <c r="V671" s="4"/>
      <c r="W671" s="4"/>
      <c r="X671" s="4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L671" s="4"/>
    </row>
    <row r="672" spans="1:38" ht="18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23"/>
      <c r="V672" s="4"/>
      <c r="W672" s="4"/>
      <c r="X672" s="4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L672" s="4"/>
    </row>
    <row r="673" spans="1:38" ht="18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23"/>
      <c r="V673" s="4"/>
      <c r="W673" s="4"/>
      <c r="X673" s="4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L673" s="4"/>
    </row>
    <row r="674" spans="1:38" ht="18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23"/>
      <c r="V674" s="4"/>
      <c r="W674" s="4"/>
      <c r="X674" s="4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L674" s="4"/>
    </row>
    <row r="675" spans="1:38" ht="18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23"/>
      <c r="V675" s="4"/>
      <c r="W675" s="4"/>
      <c r="X675" s="4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L675" s="4"/>
    </row>
    <row r="676" spans="1:38" ht="18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23"/>
      <c r="V676" s="4"/>
      <c r="W676" s="4"/>
      <c r="X676" s="4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L676" s="4"/>
    </row>
    <row r="677" spans="1:38" ht="18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23"/>
      <c r="V677" s="4"/>
      <c r="W677" s="4"/>
      <c r="X677" s="4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L677" s="4"/>
    </row>
    <row r="678" spans="1:38" ht="18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23"/>
      <c r="V678" s="4"/>
      <c r="W678" s="4"/>
      <c r="X678" s="4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L678" s="4"/>
    </row>
    <row r="679" spans="1:38" ht="18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23"/>
      <c r="V679" s="4"/>
      <c r="W679" s="4"/>
      <c r="X679" s="4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L679" s="4"/>
    </row>
    <row r="680" spans="1:38" ht="18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23"/>
      <c r="V680" s="4"/>
      <c r="W680" s="4"/>
      <c r="X680" s="4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L680" s="4"/>
    </row>
    <row r="681" spans="1:38" ht="18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23"/>
      <c r="V681" s="4"/>
      <c r="W681" s="4"/>
      <c r="X681" s="4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L681" s="4"/>
    </row>
    <row r="682" spans="1:38" ht="18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23"/>
      <c r="V682" s="4"/>
      <c r="W682" s="4"/>
      <c r="X682" s="4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L682" s="4"/>
    </row>
    <row r="683" spans="1:38" ht="18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23"/>
      <c r="V683" s="4"/>
      <c r="W683" s="4"/>
      <c r="X683" s="4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L683" s="4"/>
    </row>
    <row r="684" spans="1:38" ht="18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23"/>
      <c r="V684" s="4"/>
      <c r="W684" s="4"/>
      <c r="X684" s="4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L684" s="4"/>
    </row>
    <row r="685" spans="1:38" ht="18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23"/>
      <c r="V685" s="4"/>
      <c r="W685" s="4"/>
      <c r="X685" s="4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L685" s="4"/>
    </row>
    <row r="686" spans="1:38" ht="18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23"/>
      <c r="V686" s="4"/>
      <c r="W686" s="4"/>
      <c r="X686" s="4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L686" s="4"/>
    </row>
    <row r="687" spans="1:38" ht="18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23"/>
      <c r="V687" s="4"/>
      <c r="W687" s="4"/>
      <c r="X687" s="4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L687" s="4"/>
    </row>
    <row r="688" spans="1:38" ht="18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23"/>
      <c r="V688" s="4"/>
      <c r="W688" s="4"/>
      <c r="X688" s="4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L688" s="4"/>
    </row>
    <row r="689" spans="1:38" ht="18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23"/>
      <c r="V689" s="4"/>
      <c r="W689" s="4"/>
      <c r="X689" s="4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L689" s="4"/>
    </row>
    <row r="690" spans="1:38" ht="18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23"/>
      <c r="V690" s="4"/>
      <c r="W690" s="4"/>
      <c r="X690" s="4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L690" s="4"/>
    </row>
    <row r="691" spans="1:38" ht="18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23"/>
      <c r="V691" s="4"/>
      <c r="W691" s="4"/>
      <c r="X691" s="4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L691" s="4"/>
    </row>
    <row r="692" spans="1:38" ht="18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23"/>
      <c r="V692" s="4"/>
      <c r="W692" s="4"/>
      <c r="X692" s="4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L692" s="4"/>
    </row>
    <row r="693" spans="1:38" ht="18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23"/>
      <c r="V693" s="4"/>
      <c r="W693" s="4"/>
      <c r="X693" s="4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L693" s="4"/>
    </row>
    <row r="694" spans="1:38" ht="18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23"/>
      <c r="V694" s="4"/>
      <c r="W694" s="4"/>
      <c r="X694" s="4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L694" s="4"/>
    </row>
    <row r="695" spans="1:38" ht="18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23"/>
      <c r="V695" s="4"/>
      <c r="W695" s="4"/>
      <c r="X695" s="4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L695" s="4"/>
    </row>
    <row r="696" spans="1:38" ht="18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23"/>
      <c r="V696" s="4"/>
      <c r="W696" s="4"/>
      <c r="X696" s="4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L696" s="4"/>
    </row>
    <row r="697" spans="1:38" ht="18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23"/>
      <c r="V697" s="4"/>
      <c r="W697" s="4"/>
      <c r="X697" s="4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L697" s="4"/>
    </row>
    <row r="698" spans="1:38" ht="18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23"/>
      <c r="V698" s="4"/>
      <c r="W698" s="4"/>
      <c r="X698" s="4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L698" s="4"/>
    </row>
    <row r="699" spans="1:38" ht="18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23"/>
      <c r="V699" s="4"/>
      <c r="W699" s="4"/>
      <c r="X699" s="4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L699" s="4"/>
    </row>
    <row r="700" spans="1:38" ht="18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23"/>
      <c r="V700" s="4"/>
      <c r="W700" s="4"/>
      <c r="X700" s="4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L700" s="4"/>
    </row>
    <row r="701" spans="1:38" ht="18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23"/>
      <c r="V701" s="4"/>
      <c r="W701" s="4"/>
      <c r="X701" s="4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L701" s="4"/>
    </row>
    <row r="702" spans="1:38" ht="18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23"/>
      <c r="V702" s="4"/>
      <c r="W702" s="4"/>
      <c r="X702" s="4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L702" s="4"/>
    </row>
    <row r="703" spans="1:38" ht="18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23"/>
      <c r="V703" s="4"/>
      <c r="W703" s="4"/>
      <c r="X703" s="4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L703" s="4"/>
    </row>
    <row r="704" spans="1:38" ht="18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23"/>
      <c r="V704" s="4"/>
      <c r="W704" s="4"/>
      <c r="X704" s="4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L704" s="4"/>
    </row>
    <row r="705" spans="1:38" ht="18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23"/>
      <c r="V705" s="4"/>
      <c r="W705" s="4"/>
      <c r="X705" s="4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L705" s="4"/>
    </row>
    <row r="706" spans="1:38" ht="18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23"/>
      <c r="V706" s="4"/>
      <c r="W706" s="4"/>
      <c r="X706" s="4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L706" s="4"/>
    </row>
    <row r="707" spans="1:38" ht="18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23"/>
      <c r="V707" s="4"/>
      <c r="W707" s="4"/>
      <c r="X707" s="4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L707" s="4"/>
    </row>
    <row r="708" spans="1:38" ht="18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23"/>
      <c r="V708" s="4"/>
      <c r="W708" s="4"/>
      <c r="X708" s="4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L708" s="4"/>
    </row>
    <row r="709" spans="1:38" ht="18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23"/>
      <c r="V709" s="4"/>
      <c r="W709" s="4"/>
      <c r="X709" s="4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L709" s="4"/>
    </row>
    <row r="710" spans="1:38" ht="18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23"/>
      <c r="V710" s="4"/>
      <c r="W710" s="4"/>
      <c r="X710" s="4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L710" s="4"/>
    </row>
    <row r="711" spans="1:38" ht="18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23"/>
      <c r="V711" s="4"/>
      <c r="W711" s="4"/>
      <c r="X711" s="4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L711" s="4"/>
    </row>
    <row r="712" spans="1:38" ht="18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23"/>
      <c r="V712" s="4"/>
      <c r="W712" s="4"/>
      <c r="X712" s="4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L712" s="4"/>
    </row>
    <row r="713" spans="1:38" ht="18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23"/>
      <c r="V713" s="4"/>
      <c r="W713" s="4"/>
      <c r="X713" s="4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L713" s="4"/>
    </row>
    <row r="714" spans="1:38" ht="18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23"/>
      <c r="V714" s="4"/>
      <c r="W714" s="4"/>
      <c r="X714" s="4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L714" s="4"/>
    </row>
    <row r="715" spans="1:38" ht="18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23"/>
      <c r="V715" s="4"/>
      <c r="W715" s="4"/>
      <c r="X715" s="4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L715" s="4"/>
    </row>
    <row r="716" spans="1:38" ht="18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23"/>
      <c r="V716" s="4"/>
      <c r="W716" s="4"/>
      <c r="X716" s="4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L716" s="4"/>
    </row>
    <row r="717" spans="1:38" ht="18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23"/>
      <c r="V717" s="4"/>
      <c r="W717" s="4"/>
      <c r="X717" s="4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L717" s="4"/>
    </row>
    <row r="718" spans="1:38" ht="18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23"/>
      <c r="V718" s="4"/>
      <c r="W718" s="4"/>
      <c r="X718" s="4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L718" s="4"/>
    </row>
    <row r="719" spans="1:38" ht="18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23"/>
      <c r="V719" s="4"/>
      <c r="W719" s="4"/>
      <c r="X719" s="4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L719" s="4"/>
    </row>
    <row r="720" spans="1:38" ht="18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23"/>
      <c r="V720" s="4"/>
      <c r="W720" s="4"/>
      <c r="X720" s="4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L720" s="4"/>
    </row>
    <row r="721" spans="1:38" ht="18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23"/>
      <c r="V721" s="4"/>
      <c r="W721" s="4"/>
      <c r="X721" s="4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L721" s="4"/>
    </row>
    <row r="722" spans="1:38" ht="18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23"/>
      <c r="V722" s="4"/>
      <c r="W722" s="4"/>
      <c r="X722" s="4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L722" s="4"/>
    </row>
    <row r="723" spans="1:38" ht="18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23"/>
      <c r="V723" s="4"/>
      <c r="W723" s="4"/>
      <c r="X723" s="4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L723" s="4"/>
    </row>
    <row r="724" spans="1:38" ht="18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23"/>
      <c r="V724" s="4"/>
      <c r="W724" s="4"/>
      <c r="X724" s="4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L724" s="4"/>
    </row>
    <row r="725" spans="1:38" ht="18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23"/>
      <c r="V725" s="4"/>
      <c r="W725" s="4"/>
      <c r="X725" s="4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L725" s="4"/>
    </row>
    <row r="726" spans="1:38" ht="18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23"/>
      <c r="V726" s="4"/>
      <c r="W726" s="4"/>
      <c r="X726" s="4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L726" s="4"/>
    </row>
    <row r="727" spans="1:38" ht="18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23"/>
      <c r="V727" s="4"/>
      <c r="W727" s="4"/>
      <c r="X727" s="4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L727" s="4"/>
    </row>
    <row r="728" spans="1:38" ht="18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23"/>
      <c r="V728" s="4"/>
      <c r="W728" s="4"/>
      <c r="X728" s="4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L728" s="4"/>
    </row>
    <row r="729" spans="1:38" ht="18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23"/>
      <c r="V729" s="4"/>
      <c r="W729" s="4"/>
      <c r="X729" s="4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L729" s="4"/>
    </row>
    <row r="730" spans="1:38" ht="18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23"/>
      <c r="V730" s="4"/>
      <c r="W730" s="4"/>
      <c r="X730" s="4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L730" s="4"/>
    </row>
    <row r="731" spans="1:38" ht="18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23"/>
      <c r="V731" s="4"/>
      <c r="W731" s="4"/>
      <c r="X731" s="4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L731" s="4"/>
    </row>
    <row r="732" spans="1:38" ht="18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23"/>
      <c r="V732" s="4"/>
      <c r="W732" s="4"/>
      <c r="X732" s="4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L732" s="4"/>
    </row>
    <row r="733" spans="1:38" ht="18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23"/>
      <c r="V733" s="4"/>
      <c r="W733" s="4"/>
      <c r="X733" s="4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L733" s="4"/>
    </row>
    <row r="734" spans="1:38" ht="18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23"/>
      <c r="V734" s="4"/>
      <c r="W734" s="4"/>
      <c r="X734" s="4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L734" s="4"/>
    </row>
    <row r="735" spans="1:38" ht="18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23"/>
      <c r="V735" s="4"/>
      <c r="W735" s="4"/>
      <c r="X735" s="4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L735" s="4"/>
    </row>
    <row r="736" spans="1:38" ht="18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23"/>
      <c r="V736" s="4"/>
      <c r="W736" s="4"/>
      <c r="X736" s="4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L736" s="4"/>
    </row>
    <row r="737" spans="1:38" ht="18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23"/>
      <c r="V737" s="4"/>
      <c r="W737" s="4"/>
      <c r="X737" s="4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L737" s="4"/>
    </row>
    <row r="738" spans="1:38" ht="18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23"/>
      <c r="V738" s="4"/>
      <c r="W738" s="4"/>
      <c r="X738" s="4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L738" s="4"/>
    </row>
    <row r="739" spans="1:38" ht="18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23"/>
      <c r="V739" s="4"/>
      <c r="W739" s="4"/>
      <c r="X739" s="4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L739" s="4"/>
    </row>
    <row r="740" spans="1:38" ht="18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23"/>
      <c r="V740" s="4"/>
      <c r="W740" s="4"/>
      <c r="X740" s="4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L740" s="4"/>
    </row>
    <row r="741" spans="1:38" ht="18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23"/>
      <c r="V741" s="4"/>
      <c r="W741" s="4"/>
      <c r="X741" s="4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L741" s="4"/>
    </row>
    <row r="742" spans="1:38" ht="18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23"/>
      <c r="V742" s="4"/>
      <c r="W742" s="4"/>
      <c r="X742" s="4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L742" s="4"/>
    </row>
    <row r="743" spans="1:38" ht="18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23"/>
      <c r="V743" s="4"/>
      <c r="W743" s="4"/>
      <c r="X743" s="4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L743" s="4"/>
    </row>
    <row r="744" spans="1:38" ht="18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23"/>
      <c r="V744" s="4"/>
      <c r="W744" s="4"/>
      <c r="X744" s="4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L744" s="4"/>
    </row>
    <row r="745" spans="1:38" ht="18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23"/>
      <c r="V745" s="4"/>
      <c r="W745" s="4"/>
      <c r="X745" s="4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L745" s="4"/>
    </row>
    <row r="746" spans="1:38" ht="18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23"/>
      <c r="V746" s="4"/>
      <c r="W746" s="4"/>
      <c r="X746" s="4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L746" s="4"/>
    </row>
    <row r="747" spans="1:38" ht="18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23"/>
      <c r="V747" s="4"/>
      <c r="W747" s="4"/>
      <c r="X747" s="4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L747" s="4"/>
    </row>
    <row r="748" spans="1:38" ht="18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23"/>
      <c r="V748" s="4"/>
      <c r="W748" s="4"/>
      <c r="X748" s="4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L748" s="4"/>
    </row>
    <row r="749" spans="1:38" ht="18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23"/>
      <c r="V749" s="4"/>
      <c r="W749" s="4"/>
      <c r="X749" s="4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L749" s="4"/>
    </row>
    <row r="750" spans="1:38" ht="18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23"/>
      <c r="V750" s="4"/>
      <c r="W750" s="4"/>
      <c r="X750" s="4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L750" s="4"/>
    </row>
    <row r="751" spans="1:38" ht="18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23"/>
      <c r="V751" s="4"/>
      <c r="W751" s="4"/>
      <c r="X751" s="4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L751" s="4"/>
    </row>
    <row r="752" spans="1:38" ht="18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23"/>
      <c r="V752" s="4"/>
      <c r="W752" s="4"/>
      <c r="X752" s="4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L752" s="4"/>
    </row>
    <row r="753" spans="1:38" ht="18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23"/>
      <c r="V753" s="4"/>
      <c r="W753" s="4"/>
      <c r="X753" s="4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L753" s="4"/>
    </row>
    <row r="754" spans="1:38" ht="18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23"/>
      <c r="V754" s="4"/>
      <c r="W754" s="4"/>
      <c r="X754" s="4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L754" s="4"/>
    </row>
    <row r="755" spans="1:38" ht="18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23"/>
      <c r="V755" s="4"/>
      <c r="W755" s="4"/>
      <c r="X755" s="4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L755" s="4"/>
    </row>
    <row r="756" spans="1:38" ht="18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23"/>
      <c r="V756" s="4"/>
      <c r="W756" s="4"/>
      <c r="X756" s="4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L756" s="4"/>
    </row>
    <row r="757" spans="1:38" ht="18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23"/>
      <c r="V757" s="4"/>
      <c r="W757" s="4"/>
      <c r="X757" s="4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L757" s="4"/>
    </row>
    <row r="758" spans="1:38" ht="18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23"/>
      <c r="V758" s="4"/>
      <c r="W758" s="4"/>
      <c r="X758" s="4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L758" s="4"/>
    </row>
    <row r="759" spans="1:38" ht="18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23"/>
      <c r="V759" s="4"/>
      <c r="W759" s="4"/>
      <c r="X759" s="4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L759" s="4"/>
    </row>
    <row r="760" spans="1:38" ht="18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23"/>
      <c r="V760" s="4"/>
      <c r="W760" s="4"/>
      <c r="X760" s="4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L760" s="4"/>
    </row>
    <row r="761" spans="1:38" ht="18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23"/>
      <c r="V761" s="4"/>
      <c r="W761" s="4"/>
      <c r="X761" s="4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L761" s="4"/>
    </row>
    <row r="762" spans="1:38" ht="18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23"/>
      <c r="V762" s="4"/>
      <c r="W762" s="4"/>
      <c r="X762" s="4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L762" s="4"/>
    </row>
    <row r="763" spans="1:38" ht="18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23"/>
      <c r="V763" s="4"/>
      <c r="W763" s="4"/>
      <c r="X763" s="4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L763" s="4"/>
    </row>
    <row r="764" spans="1:38" ht="18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23"/>
      <c r="V764" s="4"/>
      <c r="W764" s="4"/>
      <c r="X764" s="4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L764" s="4"/>
    </row>
    <row r="765" spans="1:38" ht="18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23"/>
      <c r="V765" s="4"/>
      <c r="W765" s="4"/>
      <c r="X765" s="4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L765" s="4"/>
    </row>
    <row r="766" spans="1:38" ht="18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23"/>
      <c r="V766" s="4"/>
      <c r="W766" s="4"/>
      <c r="X766" s="4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L766" s="4"/>
    </row>
    <row r="767" spans="1:38" ht="18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23"/>
      <c r="V767" s="4"/>
      <c r="W767" s="4"/>
      <c r="X767" s="4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L767" s="4"/>
    </row>
    <row r="768" spans="1:38" ht="18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23"/>
      <c r="V768" s="4"/>
      <c r="W768" s="4"/>
      <c r="X768" s="4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L768" s="4"/>
    </row>
    <row r="769" spans="1:38" ht="18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23"/>
      <c r="V769" s="4"/>
      <c r="W769" s="4"/>
      <c r="X769" s="4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L769" s="4"/>
    </row>
    <row r="770" spans="1:38" ht="18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23"/>
      <c r="V770" s="4"/>
      <c r="W770" s="4"/>
      <c r="X770" s="4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L770" s="4"/>
    </row>
    <row r="771" spans="1:38" ht="18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23"/>
      <c r="V771" s="4"/>
      <c r="W771" s="4"/>
      <c r="X771" s="4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L771" s="4"/>
    </row>
    <row r="772" spans="1:38" ht="18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23"/>
      <c r="V772" s="4"/>
      <c r="W772" s="4"/>
      <c r="X772" s="4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L772" s="4"/>
    </row>
    <row r="773" spans="1:38" ht="18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23"/>
      <c r="V773" s="4"/>
      <c r="W773" s="4"/>
      <c r="X773" s="4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L773" s="4"/>
    </row>
    <row r="774" spans="1:38" ht="18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23"/>
      <c r="V774" s="4"/>
      <c r="W774" s="4"/>
      <c r="X774" s="4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L774" s="4"/>
    </row>
    <row r="775" spans="1:38" ht="18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23"/>
      <c r="V775" s="4"/>
      <c r="W775" s="4"/>
      <c r="X775" s="4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L775" s="4"/>
    </row>
    <row r="776" spans="1:38" ht="18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23"/>
      <c r="V776" s="4"/>
      <c r="W776" s="4"/>
      <c r="X776" s="4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L776" s="4"/>
    </row>
    <row r="777" spans="1:38" ht="18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23"/>
      <c r="V777" s="4"/>
      <c r="W777" s="4"/>
      <c r="X777" s="4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L777" s="4"/>
    </row>
    <row r="778" spans="1:38" ht="18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23"/>
      <c r="V778" s="4"/>
      <c r="W778" s="4"/>
      <c r="X778" s="4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L778" s="4"/>
    </row>
    <row r="779" spans="1:38" ht="18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23"/>
      <c r="V779" s="4"/>
      <c r="W779" s="4"/>
      <c r="X779" s="4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L779" s="4"/>
    </row>
    <row r="780" spans="1:38" ht="18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23"/>
      <c r="V780" s="4"/>
      <c r="W780" s="4"/>
      <c r="X780" s="4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L780" s="4"/>
    </row>
    <row r="781" spans="1:38" ht="18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23"/>
      <c r="V781" s="4"/>
      <c r="W781" s="4"/>
      <c r="X781" s="4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L781" s="4"/>
    </row>
    <row r="782" spans="1:38" ht="18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23"/>
      <c r="V782" s="4"/>
      <c r="W782" s="4"/>
      <c r="X782" s="4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L782" s="4"/>
    </row>
    <row r="783" spans="1:38" ht="18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23"/>
      <c r="V783" s="4"/>
      <c r="W783" s="4"/>
      <c r="X783" s="4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L783" s="4"/>
    </row>
    <row r="784" spans="1:38" ht="18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23"/>
      <c r="V784" s="4"/>
      <c r="W784" s="4"/>
      <c r="X784" s="4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L784" s="4"/>
    </row>
    <row r="785" spans="1:38" ht="18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23"/>
      <c r="V785" s="4"/>
      <c r="W785" s="4"/>
      <c r="X785" s="4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L785" s="4"/>
    </row>
    <row r="786" spans="1:38" ht="18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23"/>
      <c r="V786" s="4"/>
      <c r="W786" s="4"/>
      <c r="X786" s="4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L786" s="4"/>
    </row>
    <row r="787" spans="1:38" ht="18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23"/>
      <c r="V787" s="4"/>
      <c r="W787" s="4"/>
      <c r="X787" s="4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  <c r="AI787" s="27"/>
      <c r="AJ787" s="27"/>
      <c r="AL787" s="4"/>
    </row>
    <row r="788" spans="1:38" ht="18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23"/>
      <c r="V788" s="4"/>
      <c r="W788" s="4"/>
      <c r="X788" s="4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  <c r="AI788" s="27"/>
      <c r="AJ788" s="27"/>
      <c r="AL788" s="4"/>
    </row>
    <row r="789" spans="1:38" ht="18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23"/>
      <c r="V789" s="4"/>
      <c r="W789" s="4"/>
      <c r="X789" s="4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  <c r="AI789" s="27"/>
      <c r="AJ789" s="27"/>
      <c r="AL789" s="4"/>
    </row>
    <row r="790" spans="1:38" ht="18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23"/>
      <c r="V790" s="4"/>
      <c r="W790" s="4"/>
      <c r="X790" s="4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  <c r="AI790" s="27"/>
      <c r="AJ790" s="27"/>
      <c r="AL790" s="4"/>
    </row>
    <row r="791" spans="1:38" ht="18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23"/>
      <c r="V791" s="4"/>
      <c r="W791" s="4"/>
      <c r="X791" s="4"/>
      <c r="Y791" s="27"/>
      <c r="Z791" s="27"/>
      <c r="AA791" s="27"/>
      <c r="AB791" s="27"/>
      <c r="AC791" s="27"/>
      <c r="AD791" s="27"/>
      <c r="AE791" s="27"/>
      <c r="AF791" s="27"/>
      <c r="AG791" s="27"/>
      <c r="AH791" s="27"/>
      <c r="AI791" s="27"/>
      <c r="AJ791" s="27"/>
      <c r="AL791" s="4"/>
    </row>
    <row r="792" spans="1:38" ht="18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23"/>
      <c r="V792" s="4"/>
      <c r="W792" s="4"/>
      <c r="X792" s="4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  <c r="AI792" s="27"/>
      <c r="AJ792" s="27"/>
      <c r="AL792" s="4"/>
    </row>
    <row r="793" spans="1:38" ht="18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23"/>
      <c r="V793" s="4"/>
      <c r="W793" s="4"/>
      <c r="X793" s="4"/>
      <c r="Y793" s="27"/>
      <c r="Z793" s="27"/>
      <c r="AA793" s="27"/>
      <c r="AB793" s="27"/>
      <c r="AC793" s="27"/>
      <c r="AD793" s="27"/>
      <c r="AE793" s="27"/>
      <c r="AF793" s="27"/>
      <c r="AG793" s="27"/>
      <c r="AH793" s="27"/>
      <c r="AI793" s="27"/>
      <c r="AJ793" s="27"/>
      <c r="AL793" s="4"/>
    </row>
    <row r="794" spans="1:38" ht="18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23"/>
      <c r="V794" s="4"/>
      <c r="W794" s="4"/>
      <c r="X794" s="4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  <c r="AI794" s="27"/>
      <c r="AJ794" s="27"/>
      <c r="AL794" s="4"/>
    </row>
    <row r="795" spans="1:38" ht="18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23"/>
      <c r="V795" s="4"/>
      <c r="W795" s="4"/>
      <c r="X795" s="4"/>
      <c r="Y795" s="27"/>
      <c r="Z795" s="27"/>
      <c r="AA795" s="27"/>
      <c r="AB795" s="27"/>
      <c r="AC795" s="27"/>
      <c r="AD795" s="27"/>
      <c r="AE795" s="27"/>
      <c r="AF795" s="27"/>
      <c r="AG795" s="27"/>
      <c r="AH795" s="27"/>
      <c r="AI795" s="27"/>
      <c r="AJ795" s="27"/>
      <c r="AL795" s="4"/>
    </row>
    <row r="796" spans="1:38" ht="18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23"/>
      <c r="V796" s="4"/>
      <c r="W796" s="4"/>
      <c r="X796" s="4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  <c r="AI796" s="27"/>
      <c r="AJ796" s="27"/>
      <c r="AL796" s="4"/>
    </row>
    <row r="797" spans="1:38" ht="18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23"/>
      <c r="V797" s="4"/>
      <c r="W797" s="4"/>
      <c r="X797" s="4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  <c r="AI797" s="27"/>
      <c r="AJ797" s="27"/>
      <c r="AL797" s="4"/>
    </row>
    <row r="798" spans="1:38" ht="18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23"/>
      <c r="V798" s="4"/>
      <c r="W798" s="4"/>
      <c r="X798" s="4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  <c r="AI798" s="27"/>
      <c r="AJ798" s="27"/>
      <c r="AL798" s="4"/>
    </row>
    <row r="799" spans="1:38" ht="18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23"/>
      <c r="V799" s="4"/>
      <c r="W799" s="4"/>
      <c r="X799" s="4"/>
      <c r="Y799" s="27"/>
      <c r="Z799" s="27"/>
      <c r="AA799" s="27"/>
      <c r="AB799" s="27"/>
      <c r="AC799" s="27"/>
      <c r="AD799" s="27"/>
      <c r="AE799" s="27"/>
      <c r="AF799" s="27"/>
      <c r="AG799" s="27"/>
      <c r="AH799" s="27"/>
      <c r="AI799" s="27"/>
      <c r="AJ799" s="27"/>
      <c r="AL799" s="4"/>
    </row>
    <row r="800" spans="1:38" ht="18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23"/>
      <c r="V800" s="4"/>
      <c r="W800" s="4"/>
      <c r="X800" s="4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  <c r="AI800" s="27"/>
      <c r="AJ800" s="27"/>
      <c r="AL800" s="4"/>
    </row>
    <row r="801" spans="1:38" ht="18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23"/>
      <c r="V801" s="4"/>
      <c r="W801" s="4"/>
      <c r="X801" s="4"/>
      <c r="Y801" s="27"/>
      <c r="Z801" s="27"/>
      <c r="AA801" s="27"/>
      <c r="AB801" s="27"/>
      <c r="AC801" s="27"/>
      <c r="AD801" s="27"/>
      <c r="AE801" s="27"/>
      <c r="AF801" s="27"/>
      <c r="AG801" s="27"/>
      <c r="AH801" s="27"/>
      <c r="AI801" s="27"/>
      <c r="AJ801" s="27"/>
      <c r="AL801" s="4"/>
    </row>
    <row r="802" spans="1:38" ht="18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23"/>
      <c r="V802" s="4"/>
      <c r="W802" s="4"/>
      <c r="X802" s="4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  <c r="AI802" s="27"/>
      <c r="AJ802" s="27"/>
      <c r="AL802" s="4"/>
    </row>
    <row r="803" spans="1:38" ht="18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23"/>
      <c r="V803" s="4"/>
      <c r="W803" s="4"/>
      <c r="X803" s="4"/>
      <c r="Y803" s="27"/>
      <c r="Z803" s="27"/>
      <c r="AA803" s="27"/>
      <c r="AB803" s="27"/>
      <c r="AC803" s="27"/>
      <c r="AD803" s="27"/>
      <c r="AE803" s="27"/>
      <c r="AF803" s="27"/>
      <c r="AG803" s="27"/>
      <c r="AH803" s="27"/>
      <c r="AI803" s="27"/>
      <c r="AJ803" s="27"/>
      <c r="AL803" s="4"/>
    </row>
    <row r="804" spans="1:38" ht="18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23"/>
      <c r="V804" s="4"/>
      <c r="W804" s="4"/>
      <c r="X804" s="4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  <c r="AI804" s="27"/>
      <c r="AJ804" s="27"/>
      <c r="AL804" s="4"/>
    </row>
    <row r="805" spans="1:38" ht="18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23"/>
      <c r="V805" s="4"/>
      <c r="W805" s="4"/>
      <c r="X805" s="4"/>
      <c r="Y805" s="27"/>
      <c r="Z805" s="27"/>
      <c r="AA805" s="27"/>
      <c r="AB805" s="27"/>
      <c r="AC805" s="27"/>
      <c r="AD805" s="27"/>
      <c r="AE805" s="27"/>
      <c r="AF805" s="27"/>
      <c r="AG805" s="27"/>
      <c r="AH805" s="27"/>
      <c r="AI805" s="27"/>
      <c r="AJ805" s="27"/>
      <c r="AL805" s="4"/>
    </row>
    <row r="806" spans="1:38" ht="18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23"/>
      <c r="V806" s="4"/>
      <c r="W806" s="4"/>
      <c r="X806" s="4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  <c r="AI806" s="27"/>
      <c r="AJ806" s="27"/>
      <c r="AL806" s="4"/>
    </row>
    <row r="807" spans="1:38" ht="18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23"/>
      <c r="V807" s="4"/>
      <c r="W807" s="4"/>
      <c r="X807" s="4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  <c r="AI807" s="27"/>
      <c r="AJ807" s="27"/>
      <c r="AL807" s="4"/>
    </row>
    <row r="808" spans="1:38" ht="18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23"/>
      <c r="V808" s="4"/>
      <c r="W808" s="4"/>
      <c r="X808" s="4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  <c r="AI808" s="27"/>
      <c r="AJ808" s="27"/>
      <c r="AL808" s="4"/>
    </row>
    <row r="809" spans="1:38" ht="18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23"/>
      <c r="V809" s="4"/>
      <c r="W809" s="4"/>
      <c r="X809" s="4"/>
      <c r="Y809" s="27"/>
      <c r="Z809" s="27"/>
      <c r="AA809" s="27"/>
      <c r="AB809" s="27"/>
      <c r="AC809" s="27"/>
      <c r="AD809" s="27"/>
      <c r="AE809" s="27"/>
      <c r="AF809" s="27"/>
      <c r="AG809" s="27"/>
      <c r="AH809" s="27"/>
      <c r="AI809" s="27"/>
      <c r="AJ809" s="27"/>
      <c r="AL809" s="4"/>
    </row>
    <row r="810" spans="1:38" ht="18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23"/>
      <c r="V810" s="4"/>
      <c r="W810" s="4"/>
      <c r="X810" s="4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  <c r="AI810" s="27"/>
      <c r="AJ810" s="27"/>
      <c r="AL810" s="4"/>
    </row>
    <row r="811" spans="1:38" ht="18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23"/>
      <c r="V811" s="4"/>
      <c r="W811" s="4"/>
      <c r="X811" s="4"/>
      <c r="Y811" s="27"/>
      <c r="Z811" s="27"/>
      <c r="AA811" s="27"/>
      <c r="AB811" s="27"/>
      <c r="AC811" s="27"/>
      <c r="AD811" s="27"/>
      <c r="AE811" s="27"/>
      <c r="AF811" s="27"/>
      <c r="AG811" s="27"/>
      <c r="AH811" s="27"/>
      <c r="AI811" s="27"/>
      <c r="AJ811" s="27"/>
      <c r="AL811" s="4"/>
    </row>
    <row r="812" spans="1:38" ht="18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23"/>
      <c r="V812" s="4"/>
      <c r="W812" s="4"/>
      <c r="X812" s="4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  <c r="AI812" s="27"/>
      <c r="AJ812" s="27"/>
      <c r="AL812" s="4"/>
    </row>
    <row r="813" spans="1:38" ht="18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23"/>
      <c r="V813" s="4"/>
      <c r="W813" s="4"/>
      <c r="X813" s="4"/>
      <c r="Y813" s="27"/>
      <c r="Z813" s="27"/>
      <c r="AA813" s="27"/>
      <c r="AB813" s="27"/>
      <c r="AC813" s="27"/>
      <c r="AD813" s="27"/>
      <c r="AE813" s="27"/>
      <c r="AF813" s="27"/>
      <c r="AG813" s="27"/>
      <c r="AH813" s="27"/>
      <c r="AI813" s="27"/>
      <c r="AJ813" s="27"/>
      <c r="AL813" s="4"/>
    </row>
    <row r="814" spans="1:38" ht="18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23"/>
      <c r="V814" s="4"/>
      <c r="W814" s="4"/>
      <c r="X814" s="4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  <c r="AI814" s="27"/>
      <c r="AJ814" s="27"/>
      <c r="AL814" s="4"/>
    </row>
    <row r="815" spans="1:38" ht="18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23"/>
      <c r="V815" s="4"/>
      <c r="W815" s="4"/>
      <c r="X815" s="4"/>
      <c r="Y815" s="27"/>
      <c r="Z815" s="27"/>
      <c r="AA815" s="27"/>
      <c r="AB815" s="27"/>
      <c r="AC815" s="27"/>
      <c r="AD815" s="27"/>
      <c r="AE815" s="27"/>
      <c r="AF815" s="27"/>
      <c r="AG815" s="27"/>
      <c r="AH815" s="27"/>
      <c r="AI815" s="27"/>
      <c r="AJ815" s="27"/>
      <c r="AL815" s="4"/>
    </row>
    <row r="816" spans="1:38" ht="18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23"/>
      <c r="V816" s="4"/>
      <c r="W816" s="4"/>
      <c r="X816" s="4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  <c r="AI816" s="27"/>
      <c r="AJ816" s="27"/>
      <c r="AL816" s="4"/>
    </row>
    <row r="817" spans="1:38" ht="18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23"/>
      <c r="V817" s="4"/>
      <c r="W817" s="4"/>
      <c r="X817" s="4"/>
      <c r="Y817" s="27"/>
      <c r="Z817" s="27"/>
      <c r="AA817" s="27"/>
      <c r="AB817" s="27"/>
      <c r="AC817" s="27"/>
      <c r="AD817" s="27"/>
      <c r="AE817" s="27"/>
      <c r="AF817" s="27"/>
      <c r="AG817" s="27"/>
      <c r="AH817" s="27"/>
      <c r="AI817" s="27"/>
      <c r="AJ817" s="27"/>
      <c r="AL817" s="4"/>
    </row>
    <row r="818" spans="1:38" ht="18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23"/>
      <c r="V818" s="4"/>
      <c r="W818" s="4"/>
      <c r="X818" s="4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  <c r="AI818" s="27"/>
      <c r="AJ818" s="27"/>
      <c r="AL818" s="4"/>
    </row>
    <row r="819" spans="1:38" ht="18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23"/>
      <c r="V819" s="4"/>
      <c r="W819" s="4"/>
      <c r="X819" s="4"/>
      <c r="Y819" s="27"/>
      <c r="Z819" s="27"/>
      <c r="AA819" s="27"/>
      <c r="AB819" s="27"/>
      <c r="AC819" s="27"/>
      <c r="AD819" s="27"/>
      <c r="AE819" s="27"/>
      <c r="AF819" s="27"/>
      <c r="AG819" s="27"/>
      <c r="AH819" s="27"/>
      <c r="AI819" s="27"/>
      <c r="AJ819" s="27"/>
      <c r="AL819" s="4"/>
    </row>
    <row r="820" spans="1:38" ht="18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23"/>
      <c r="V820" s="4"/>
      <c r="W820" s="4"/>
      <c r="X820" s="4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  <c r="AI820" s="27"/>
      <c r="AJ820" s="27"/>
      <c r="AL820" s="4"/>
    </row>
    <row r="821" spans="1:38" ht="18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23"/>
      <c r="V821" s="4"/>
      <c r="W821" s="4"/>
      <c r="X821" s="4"/>
      <c r="Y821" s="27"/>
      <c r="Z821" s="27"/>
      <c r="AA821" s="27"/>
      <c r="AB821" s="27"/>
      <c r="AC821" s="27"/>
      <c r="AD821" s="27"/>
      <c r="AE821" s="27"/>
      <c r="AF821" s="27"/>
      <c r="AG821" s="27"/>
      <c r="AH821" s="27"/>
      <c r="AI821" s="27"/>
      <c r="AJ821" s="27"/>
      <c r="AL821" s="4"/>
    </row>
    <row r="822" spans="1:38" ht="18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23"/>
      <c r="V822" s="4"/>
      <c r="W822" s="4"/>
      <c r="X822" s="4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  <c r="AI822" s="27"/>
      <c r="AJ822" s="27"/>
      <c r="AL822" s="4"/>
    </row>
    <row r="823" spans="1:38" ht="18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23"/>
      <c r="V823" s="4"/>
      <c r="W823" s="4"/>
      <c r="X823" s="4"/>
      <c r="Y823" s="27"/>
      <c r="Z823" s="27"/>
      <c r="AA823" s="27"/>
      <c r="AB823" s="27"/>
      <c r="AC823" s="27"/>
      <c r="AD823" s="27"/>
      <c r="AE823" s="27"/>
      <c r="AF823" s="27"/>
      <c r="AG823" s="27"/>
      <c r="AH823" s="27"/>
      <c r="AI823" s="27"/>
      <c r="AJ823" s="27"/>
      <c r="AL823" s="4"/>
    </row>
    <row r="824" spans="1:38" ht="18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23"/>
      <c r="V824" s="4"/>
      <c r="W824" s="4"/>
      <c r="X824" s="4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  <c r="AI824" s="27"/>
      <c r="AJ824" s="27"/>
      <c r="AL824" s="4"/>
    </row>
    <row r="825" spans="1:38" ht="18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23"/>
      <c r="V825" s="4"/>
      <c r="W825" s="4"/>
      <c r="X825" s="4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  <c r="AI825" s="27"/>
      <c r="AJ825" s="27"/>
      <c r="AL825" s="4"/>
    </row>
    <row r="826" spans="1:38" ht="18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23"/>
      <c r="V826" s="4"/>
      <c r="W826" s="4"/>
      <c r="X826" s="4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  <c r="AI826" s="27"/>
      <c r="AJ826" s="27"/>
      <c r="AL826" s="4"/>
    </row>
    <row r="827" spans="1:38" ht="18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23"/>
      <c r="V827" s="4"/>
      <c r="W827" s="4"/>
      <c r="X827" s="4"/>
      <c r="Y827" s="27"/>
      <c r="Z827" s="27"/>
      <c r="AA827" s="27"/>
      <c r="AB827" s="27"/>
      <c r="AC827" s="27"/>
      <c r="AD827" s="27"/>
      <c r="AE827" s="27"/>
      <c r="AF827" s="27"/>
      <c r="AG827" s="27"/>
      <c r="AH827" s="27"/>
      <c r="AI827" s="27"/>
      <c r="AJ827" s="27"/>
      <c r="AL827" s="4"/>
    </row>
    <row r="828" spans="1:38" ht="18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23"/>
      <c r="V828" s="4"/>
      <c r="W828" s="4"/>
      <c r="X828" s="4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  <c r="AI828" s="27"/>
      <c r="AJ828" s="27"/>
      <c r="AL828" s="4"/>
    </row>
    <row r="829" spans="1:38" ht="18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23"/>
      <c r="V829" s="4"/>
      <c r="W829" s="4"/>
      <c r="X829" s="4"/>
      <c r="Y829" s="27"/>
      <c r="Z829" s="27"/>
      <c r="AA829" s="27"/>
      <c r="AB829" s="27"/>
      <c r="AC829" s="27"/>
      <c r="AD829" s="27"/>
      <c r="AE829" s="27"/>
      <c r="AF829" s="27"/>
      <c r="AG829" s="27"/>
      <c r="AH829" s="27"/>
      <c r="AI829" s="27"/>
      <c r="AJ829" s="27"/>
      <c r="AL829" s="4"/>
    </row>
    <row r="830" spans="1:38" ht="18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23"/>
      <c r="V830" s="4"/>
      <c r="W830" s="4"/>
      <c r="X830" s="4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  <c r="AI830" s="27"/>
      <c r="AJ830" s="27"/>
      <c r="AL830" s="4"/>
    </row>
    <row r="831" spans="1:38" ht="18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23"/>
      <c r="V831" s="4"/>
      <c r="W831" s="4"/>
      <c r="X831" s="4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  <c r="AI831" s="27"/>
      <c r="AJ831" s="27"/>
      <c r="AL831" s="4"/>
    </row>
    <row r="832" spans="1:38" ht="18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23"/>
      <c r="V832" s="4"/>
      <c r="W832" s="4"/>
      <c r="X832" s="4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  <c r="AI832" s="27"/>
      <c r="AJ832" s="27"/>
      <c r="AL832" s="4"/>
    </row>
    <row r="833" spans="1:38" ht="18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23"/>
      <c r="V833" s="4"/>
      <c r="W833" s="4"/>
      <c r="X833" s="4"/>
      <c r="Y833" s="27"/>
      <c r="Z833" s="27"/>
      <c r="AA833" s="27"/>
      <c r="AB833" s="27"/>
      <c r="AC833" s="27"/>
      <c r="AD833" s="27"/>
      <c r="AE833" s="27"/>
      <c r="AF833" s="27"/>
      <c r="AG833" s="27"/>
      <c r="AH833" s="27"/>
      <c r="AI833" s="27"/>
      <c r="AJ833" s="27"/>
      <c r="AL833" s="4"/>
    </row>
    <row r="834" spans="1:38" ht="18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23"/>
      <c r="V834" s="4"/>
      <c r="W834" s="4"/>
      <c r="X834" s="4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  <c r="AI834" s="27"/>
      <c r="AJ834" s="27"/>
      <c r="AL834" s="4"/>
    </row>
    <row r="835" spans="1:38" ht="18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23"/>
      <c r="V835" s="4"/>
      <c r="W835" s="4"/>
      <c r="X835" s="4"/>
      <c r="Y835" s="27"/>
      <c r="Z835" s="27"/>
      <c r="AA835" s="27"/>
      <c r="AB835" s="27"/>
      <c r="AC835" s="27"/>
      <c r="AD835" s="27"/>
      <c r="AE835" s="27"/>
      <c r="AF835" s="27"/>
      <c r="AG835" s="27"/>
      <c r="AH835" s="27"/>
      <c r="AI835" s="27"/>
      <c r="AJ835" s="27"/>
      <c r="AL835" s="4"/>
    </row>
    <row r="836" spans="1:38" ht="18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23"/>
      <c r="V836" s="4"/>
      <c r="W836" s="4"/>
      <c r="X836" s="4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  <c r="AI836" s="27"/>
      <c r="AJ836" s="27"/>
      <c r="AL836" s="4"/>
    </row>
    <row r="837" spans="1:38" ht="18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23"/>
      <c r="V837" s="4"/>
      <c r="W837" s="4"/>
      <c r="X837" s="4"/>
      <c r="Y837" s="27"/>
      <c r="Z837" s="27"/>
      <c r="AA837" s="27"/>
      <c r="AB837" s="27"/>
      <c r="AC837" s="27"/>
      <c r="AD837" s="27"/>
      <c r="AE837" s="27"/>
      <c r="AF837" s="27"/>
      <c r="AG837" s="27"/>
      <c r="AH837" s="27"/>
      <c r="AI837" s="27"/>
      <c r="AJ837" s="27"/>
      <c r="AL837" s="4"/>
    </row>
    <row r="838" spans="1:38" ht="18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23"/>
      <c r="V838" s="4"/>
      <c r="W838" s="4"/>
      <c r="X838" s="4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  <c r="AI838" s="27"/>
      <c r="AJ838" s="27"/>
      <c r="AL838" s="4"/>
    </row>
    <row r="839" spans="1:38" ht="18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23"/>
      <c r="V839" s="4"/>
      <c r="W839" s="4"/>
      <c r="X839" s="4"/>
      <c r="Y839" s="27"/>
      <c r="Z839" s="27"/>
      <c r="AA839" s="27"/>
      <c r="AB839" s="27"/>
      <c r="AC839" s="27"/>
      <c r="AD839" s="27"/>
      <c r="AE839" s="27"/>
      <c r="AF839" s="27"/>
      <c r="AG839" s="27"/>
      <c r="AH839" s="27"/>
      <c r="AI839" s="27"/>
      <c r="AJ839" s="27"/>
      <c r="AL839" s="4"/>
    </row>
    <row r="840" spans="1:38" ht="18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23"/>
      <c r="V840" s="4"/>
      <c r="W840" s="4"/>
      <c r="X840" s="4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  <c r="AI840" s="27"/>
      <c r="AJ840" s="27"/>
      <c r="AL840" s="4"/>
    </row>
    <row r="841" spans="1:38" ht="18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23"/>
      <c r="V841" s="4"/>
      <c r="W841" s="4"/>
      <c r="X841" s="4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  <c r="AI841" s="27"/>
      <c r="AJ841" s="27"/>
      <c r="AL841" s="4"/>
    </row>
    <row r="842" spans="1:38" ht="18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23"/>
      <c r="V842" s="4"/>
      <c r="W842" s="4"/>
      <c r="X842" s="4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  <c r="AI842" s="27"/>
      <c r="AJ842" s="27"/>
      <c r="AL842" s="4"/>
    </row>
    <row r="843" spans="1:38" ht="18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23"/>
      <c r="V843" s="4"/>
      <c r="W843" s="4"/>
      <c r="X843" s="4"/>
      <c r="Y843" s="27"/>
      <c r="Z843" s="27"/>
      <c r="AA843" s="27"/>
      <c r="AB843" s="27"/>
      <c r="AC843" s="27"/>
      <c r="AD843" s="27"/>
      <c r="AE843" s="27"/>
      <c r="AF843" s="27"/>
      <c r="AG843" s="27"/>
      <c r="AH843" s="27"/>
      <c r="AI843" s="27"/>
      <c r="AJ843" s="27"/>
      <c r="AL843" s="4"/>
    </row>
    <row r="844" spans="1:38" ht="18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23"/>
      <c r="V844" s="4"/>
      <c r="W844" s="4"/>
      <c r="X844" s="4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  <c r="AI844" s="27"/>
      <c r="AJ844" s="27"/>
      <c r="AL844" s="4"/>
    </row>
    <row r="845" spans="1:38" ht="18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23"/>
      <c r="V845" s="4"/>
      <c r="W845" s="4"/>
      <c r="X845" s="4"/>
      <c r="Y845" s="27"/>
      <c r="Z845" s="27"/>
      <c r="AA845" s="27"/>
      <c r="AB845" s="27"/>
      <c r="AC845" s="27"/>
      <c r="AD845" s="27"/>
      <c r="AE845" s="27"/>
      <c r="AF845" s="27"/>
      <c r="AG845" s="27"/>
      <c r="AH845" s="27"/>
      <c r="AI845" s="27"/>
      <c r="AJ845" s="27"/>
      <c r="AL845" s="4"/>
    </row>
    <row r="846" spans="1:38" ht="18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23"/>
      <c r="V846" s="4"/>
      <c r="W846" s="4"/>
      <c r="X846" s="4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  <c r="AI846" s="27"/>
      <c r="AJ846" s="27"/>
      <c r="AL846" s="4"/>
    </row>
    <row r="847" spans="1:38" ht="18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23"/>
      <c r="V847" s="4"/>
      <c r="W847" s="4"/>
      <c r="X847" s="4"/>
      <c r="Y847" s="27"/>
      <c r="Z847" s="27"/>
      <c r="AA847" s="27"/>
      <c r="AB847" s="27"/>
      <c r="AC847" s="27"/>
      <c r="AD847" s="27"/>
      <c r="AE847" s="27"/>
      <c r="AF847" s="27"/>
      <c r="AG847" s="27"/>
      <c r="AH847" s="27"/>
      <c r="AI847" s="27"/>
      <c r="AJ847" s="27"/>
      <c r="AL847" s="4"/>
    </row>
    <row r="848" spans="1:38" ht="18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23"/>
      <c r="V848" s="4"/>
      <c r="W848" s="4"/>
      <c r="X848" s="4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  <c r="AI848" s="27"/>
      <c r="AJ848" s="27"/>
      <c r="AL848" s="4"/>
    </row>
    <row r="849" spans="1:38" ht="18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23"/>
      <c r="V849" s="4"/>
      <c r="W849" s="4"/>
      <c r="X849" s="4"/>
      <c r="Y849" s="27"/>
      <c r="Z849" s="27"/>
      <c r="AA849" s="27"/>
      <c r="AB849" s="27"/>
      <c r="AC849" s="27"/>
      <c r="AD849" s="27"/>
      <c r="AE849" s="27"/>
      <c r="AF849" s="27"/>
      <c r="AG849" s="27"/>
      <c r="AH849" s="27"/>
      <c r="AI849" s="27"/>
      <c r="AJ849" s="27"/>
      <c r="AL849" s="4"/>
    </row>
    <row r="850" spans="1:38" ht="18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23"/>
      <c r="V850" s="4"/>
      <c r="W850" s="4"/>
      <c r="X850" s="4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  <c r="AI850" s="27"/>
      <c r="AJ850" s="27"/>
      <c r="AL850" s="4"/>
    </row>
    <row r="851" spans="1:38" ht="18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23"/>
      <c r="V851" s="4"/>
      <c r="W851" s="4"/>
      <c r="X851" s="4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  <c r="AI851" s="27"/>
      <c r="AJ851" s="27"/>
      <c r="AL851" s="4"/>
    </row>
    <row r="852" spans="1:38" ht="18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23"/>
      <c r="V852" s="4"/>
      <c r="W852" s="4"/>
      <c r="X852" s="4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  <c r="AI852" s="27"/>
      <c r="AJ852" s="27"/>
      <c r="AL852" s="4"/>
    </row>
    <row r="853" spans="1:38" ht="18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23"/>
      <c r="V853" s="4"/>
      <c r="W853" s="4"/>
      <c r="X853" s="4"/>
      <c r="Y853" s="27"/>
      <c r="Z853" s="27"/>
      <c r="AA853" s="27"/>
      <c r="AB853" s="27"/>
      <c r="AC853" s="27"/>
      <c r="AD853" s="27"/>
      <c r="AE853" s="27"/>
      <c r="AF853" s="27"/>
      <c r="AG853" s="27"/>
      <c r="AH853" s="27"/>
      <c r="AI853" s="27"/>
      <c r="AJ853" s="27"/>
      <c r="AL853" s="4"/>
    </row>
    <row r="854" spans="1:38" ht="18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23"/>
      <c r="V854" s="4"/>
      <c r="W854" s="4"/>
      <c r="X854" s="4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  <c r="AI854" s="27"/>
      <c r="AJ854" s="27"/>
      <c r="AL854" s="4"/>
    </row>
    <row r="855" spans="1:38" ht="18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23"/>
      <c r="V855" s="4"/>
      <c r="W855" s="4"/>
      <c r="X855" s="4"/>
      <c r="Y855" s="27"/>
      <c r="Z855" s="27"/>
      <c r="AA855" s="27"/>
      <c r="AB855" s="27"/>
      <c r="AC855" s="27"/>
      <c r="AD855" s="27"/>
      <c r="AE855" s="27"/>
      <c r="AF855" s="27"/>
      <c r="AG855" s="27"/>
      <c r="AH855" s="27"/>
      <c r="AI855" s="27"/>
      <c r="AJ855" s="27"/>
      <c r="AL855" s="4"/>
    </row>
    <row r="856" spans="1:38" ht="18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23"/>
      <c r="V856" s="4"/>
      <c r="W856" s="4"/>
      <c r="X856" s="4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  <c r="AI856" s="27"/>
      <c r="AJ856" s="27"/>
      <c r="AL856" s="4"/>
    </row>
    <row r="857" spans="1:38" ht="18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23"/>
      <c r="V857" s="4"/>
      <c r="W857" s="4"/>
      <c r="X857" s="4"/>
      <c r="Y857" s="27"/>
      <c r="Z857" s="27"/>
      <c r="AA857" s="27"/>
      <c r="AB857" s="27"/>
      <c r="AC857" s="27"/>
      <c r="AD857" s="27"/>
      <c r="AE857" s="27"/>
      <c r="AF857" s="27"/>
      <c r="AG857" s="27"/>
      <c r="AH857" s="27"/>
      <c r="AI857" s="27"/>
      <c r="AJ857" s="27"/>
      <c r="AL857" s="4"/>
    </row>
    <row r="858" spans="1:38" ht="18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23"/>
      <c r="V858" s="4"/>
      <c r="W858" s="4"/>
      <c r="X858" s="4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  <c r="AI858" s="27"/>
      <c r="AJ858" s="27"/>
      <c r="AL858" s="4"/>
    </row>
    <row r="859" spans="1:38" ht="18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23"/>
      <c r="V859" s="4"/>
      <c r="W859" s="4"/>
      <c r="X859" s="4"/>
      <c r="Y859" s="27"/>
      <c r="Z859" s="27"/>
      <c r="AA859" s="27"/>
      <c r="AB859" s="27"/>
      <c r="AC859" s="27"/>
      <c r="AD859" s="27"/>
      <c r="AE859" s="27"/>
      <c r="AF859" s="27"/>
      <c r="AG859" s="27"/>
      <c r="AH859" s="27"/>
      <c r="AI859" s="27"/>
      <c r="AJ859" s="27"/>
      <c r="AL859" s="4"/>
    </row>
    <row r="860" spans="1:38" ht="18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23"/>
      <c r="V860" s="4"/>
      <c r="W860" s="4"/>
      <c r="X860" s="4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  <c r="AI860" s="27"/>
      <c r="AJ860" s="27"/>
      <c r="AL860" s="4"/>
    </row>
    <row r="861" spans="1:38" ht="18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23"/>
      <c r="V861" s="4"/>
      <c r="W861" s="4"/>
      <c r="X861" s="4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  <c r="AI861" s="27"/>
      <c r="AJ861" s="27"/>
      <c r="AL861" s="4"/>
    </row>
    <row r="862" spans="1:38" ht="18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23"/>
      <c r="V862" s="4"/>
      <c r="W862" s="4"/>
      <c r="X862" s="4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  <c r="AI862" s="27"/>
      <c r="AJ862" s="27"/>
      <c r="AL862" s="4"/>
    </row>
    <row r="863" spans="1:38" ht="18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23"/>
      <c r="V863" s="4"/>
      <c r="W863" s="4"/>
      <c r="X863" s="4"/>
      <c r="Y863" s="27"/>
      <c r="Z863" s="27"/>
      <c r="AA863" s="27"/>
      <c r="AB863" s="27"/>
      <c r="AC863" s="27"/>
      <c r="AD863" s="27"/>
      <c r="AE863" s="27"/>
      <c r="AF863" s="27"/>
      <c r="AG863" s="27"/>
      <c r="AH863" s="27"/>
      <c r="AI863" s="27"/>
      <c r="AJ863" s="27"/>
      <c r="AL863" s="4"/>
    </row>
    <row r="864" spans="1:38" ht="18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23"/>
      <c r="V864" s="4"/>
      <c r="W864" s="4"/>
      <c r="X864" s="4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  <c r="AI864" s="27"/>
      <c r="AJ864" s="27"/>
      <c r="AL864" s="4"/>
    </row>
    <row r="865" spans="1:38" ht="18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23"/>
      <c r="V865" s="4"/>
      <c r="W865" s="4"/>
      <c r="X865" s="4"/>
      <c r="Y865" s="27"/>
      <c r="Z865" s="27"/>
      <c r="AA865" s="27"/>
      <c r="AB865" s="27"/>
      <c r="AC865" s="27"/>
      <c r="AD865" s="27"/>
      <c r="AE865" s="27"/>
      <c r="AF865" s="27"/>
      <c r="AG865" s="27"/>
      <c r="AH865" s="27"/>
      <c r="AI865" s="27"/>
      <c r="AJ865" s="27"/>
      <c r="AL865" s="4"/>
    </row>
    <row r="866" spans="1:38" ht="18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23"/>
      <c r="V866" s="4"/>
      <c r="W866" s="4"/>
      <c r="X866" s="4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  <c r="AI866" s="27"/>
      <c r="AJ866" s="27"/>
      <c r="AL866" s="4"/>
    </row>
    <row r="867" spans="1:38" ht="18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23"/>
      <c r="V867" s="4"/>
      <c r="W867" s="4"/>
      <c r="X867" s="4"/>
      <c r="Y867" s="27"/>
      <c r="Z867" s="27"/>
      <c r="AA867" s="27"/>
      <c r="AB867" s="27"/>
      <c r="AC867" s="27"/>
      <c r="AD867" s="27"/>
      <c r="AE867" s="27"/>
      <c r="AF867" s="27"/>
      <c r="AG867" s="27"/>
      <c r="AH867" s="27"/>
      <c r="AI867" s="27"/>
      <c r="AJ867" s="27"/>
      <c r="AL867" s="4"/>
    </row>
    <row r="868" spans="1:38" ht="18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23"/>
      <c r="V868" s="4"/>
      <c r="W868" s="4"/>
      <c r="X868" s="4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  <c r="AI868" s="27"/>
      <c r="AJ868" s="27"/>
      <c r="AL868" s="4"/>
    </row>
    <row r="869" spans="1:38" ht="18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23"/>
      <c r="V869" s="4"/>
      <c r="W869" s="4"/>
      <c r="X869" s="4"/>
      <c r="Y869" s="27"/>
      <c r="Z869" s="27"/>
      <c r="AA869" s="27"/>
      <c r="AB869" s="27"/>
      <c r="AC869" s="27"/>
      <c r="AD869" s="27"/>
      <c r="AE869" s="27"/>
      <c r="AF869" s="27"/>
      <c r="AG869" s="27"/>
      <c r="AH869" s="27"/>
      <c r="AI869" s="27"/>
      <c r="AJ869" s="27"/>
      <c r="AL869" s="4"/>
    </row>
    <row r="870" spans="1:38" ht="18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23"/>
      <c r="V870" s="4"/>
      <c r="W870" s="4"/>
      <c r="X870" s="4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  <c r="AI870" s="27"/>
      <c r="AJ870" s="27"/>
      <c r="AL870" s="4"/>
    </row>
    <row r="871" spans="1:38" ht="18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23"/>
      <c r="V871" s="4"/>
      <c r="W871" s="4"/>
      <c r="X871" s="4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  <c r="AI871" s="27"/>
      <c r="AJ871" s="27"/>
      <c r="AL871" s="4"/>
    </row>
    <row r="872" spans="1:38" ht="18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23"/>
      <c r="V872" s="4"/>
      <c r="W872" s="4"/>
      <c r="X872" s="4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  <c r="AI872" s="27"/>
      <c r="AJ872" s="27"/>
      <c r="AL872" s="4"/>
    </row>
    <row r="873" spans="1:38" ht="18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23"/>
      <c r="V873" s="4"/>
      <c r="W873" s="4"/>
      <c r="X873" s="4"/>
      <c r="Y873" s="27"/>
      <c r="Z873" s="27"/>
      <c r="AA873" s="27"/>
      <c r="AB873" s="27"/>
      <c r="AC873" s="27"/>
      <c r="AD873" s="27"/>
      <c r="AE873" s="27"/>
      <c r="AF873" s="27"/>
      <c r="AG873" s="27"/>
      <c r="AH873" s="27"/>
      <c r="AI873" s="27"/>
      <c r="AJ873" s="27"/>
      <c r="AL873" s="4"/>
    </row>
    <row r="874" spans="1:38" ht="18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23"/>
      <c r="V874" s="4"/>
      <c r="W874" s="4"/>
      <c r="X874" s="4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  <c r="AI874" s="27"/>
      <c r="AJ874" s="27"/>
      <c r="AL874" s="4"/>
    </row>
    <row r="875" spans="1:38" ht="18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23"/>
      <c r="V875" s="4"/>
      <c r="W875" s="4"/>
      <c r="X875" s="4"/>
      <c r="Y875" s="27"/>
      <c r="Z875" s="27"/>
      <c r="AA875" s="27"/>
      <c r="AB875" s="27"/>
      <c r="AC875" s="27"/>
      <c r="AD875" s="27"/>
      <c r="AE875" s="27"/>
      <c r="AF875" s="27"/>
      <c r="AG875" s="27"/>
      <c r="AH875" s="27"/>
      <c r="AI875" s="27"/>
      <c r="AJ875" s="27"/>
      <c r="AL875" s="4"/>
    </row>
    <row r="876" spans="1:38" ht="18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23"/>
      <c r="V876" s="4"/>
      <c r="W876" s="4"/>
      <c r="X876" s="4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  <c r="AI876" s="27"/>
      <c r="AJ876" s="27"/>
      <c r="AL876" s="4"/>
    </row>
    <row r="877" spans="1:38" ht="18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23"/>
      <c r="V877" s="4"/>
      <c r="W877" s="4"/>
      <c r="X877" s="4"/>
      <c r="Y877" s="27"/>
      <c r="Z877" s="27"/>
      <c r="AA877" s="27"/>
      <c r="AB877" s="27"/>
      <c r="AC877" s="27"/>
      <c r="AD877" s="27"/>
      <c r="AE877" s="27"/>
      <c r="AF877" s="27"/>
      <c r="AG877" s="27"/>
      <c r="AH877" s="27"/>
      <c r="AI877" s="27"/>
      <c r="AJ877" s="27"/>
      <c r="AL877" s="4"/>
    </row>
    <row r="878" spans="1:38" ht="18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23"/>
      <c r="V878" s="4"/>
      <c r="W878" s="4"/>
      <c r="X878" s="4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  <c r="AI878" s="27"/>
      <c r="AJ878" s="27"/>
      <c r="AL878" s="4"/>
    </row>
    <row r="879" spans="1:38" ht="18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23"/>
      <c r="V879" s="4"/>
      <c r="W879" s="4"/>
      <c r="X879" s="4"/>
      <c r="Y879" s="27"/>
      <c r="Z879" s="27"/>
      <c r="AA879" s="27"/>
      <c r="AB879" s="27"/>
      <c r="AC879" s="27"/>
      <c r="AD879" s="27"/>
      <c r="AE879" s="27"/>
      <c r="AF879" s="27"/>
      <c r="AG879" s="27"/>
      <c r="AH879" s="27"/>
      <c r="AI879" s="27"/>
      <c r="AJ879" s="27"/>
      <c r="AL879" s="4"/>
    </row>
    <row r="880" spans="1:38" ht="18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23"/>
      <c r="V880" s="4"/>
      <c r="W880" s="4"/>
      <c r="X880" s="4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  <c r="AI880" s="27"/>
      <c r="AJ880" s="27"/>
      <c r="AL880" s="4"/>
    </row>
    <row r="881" spans="1:38" ht="18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23"/>
      <c r="V881" s="4"/>
      <c r="W881" s="4"/>
      <c r="X881" s="4"/>
      <c r="Y881" s="27"/>
      <c r="Z881" s="27"/>
      <c r="AA881" s="27"/>
      <c r="AB881" s="27"/>
      <c r="AC881" s="27"/>
      <c r="AD881" s="27"/>
      <c r="AE881" s="27"/>
      <c r="AF881" s="27"/>
      <c r="AG881" s="27"/>
      <c r="AH881" s="27"/>
      <c r="AI881" s="27"/>
      <c r="AJ881" s="27"/>
      <c r="AL881" s="4"/>
    </row>
    <row r="882" spans="1:38" ht="18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23"/>
      <c r="V882" s="4"/>
      <c r="W882" s="4"/>
      <c r="X882" s="4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  <c r="AI882" s="27"/>
      <c r="AJ882" s="27"/>
      <c r="AL882" s="4"/>
    </row>
    <row r="883" spans="1:38" ht="18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23"/>
      <c r="V883" s="4"/>
      <c r="W883" s="4"/>
      <c r="X883" s="4"/>
      <c r="Y883" s="27"/>
      <c r="Z883" s="27"/>
      <c r="AA883" s="27"/>
      <c r="AB883" s="27"/>
      <c r="AC883" s="27"/>
      <c r="AD883" s="27"/>
      <c r="AE883" s="27"/>
      <c r="AF883" s="27"/>
      <c r="AG883" s="27"/>
      <c r="AH883" s="27"/>
      <c r="AI883" s="27"/>
      <c r="AJ883" s="27"/>
      <c r="AL883" s="4"/>
    </row>
    <row r="884" spans="1:38" ht="18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23"/>
      <c r="V884" s="4"/>
      <c r="W884" s="4"/>
      <c r="X884" s="4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  <c r="AI884" s="27"/>
      <c r="AJ884" s="27"/>
      <c r="AL884" s="4"/>
    </row>
    <row r="885" spans="1:38" ht="18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23"/>
      <c r="V885" s="4"/>
      <c r="W885" s="4"/>
      <c r="X885" s="4"/>
      <c r="Y885" s="27"/>
      <c r="Z885" s="27"/>
      <c r="AA885" s="27"/>
      <c r="AB885" s="27"/>
      <c r="AC885" s="27"/>
      <c r="AD885" s="27"/>
      <c r="AE885" s="27"/>
      <c r="AF885" s="27"/>
      <c r="AG885" s="27"/>
      <c r="AH885" s="27"/>
      <c r="AI885" s="27"/>
      <c r="AJ885" s="27"/>
      <c r="AL885" s="4"/>
    </row>
    <row r="886" spans="1:38" ht="18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23"/>
      <c r="V886" s="4"/>
      <c r="W886" s="4"/>
      <c r="X886" s="4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  <c r="AI886" s="27"/>
      <c r="AJ886" s="27"/>
      <c r="AL886" s="4"/>
    </row>
    <row r="887" spans="1:38" ht="18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23"/>
      <c r="V887" s="4"/>
      <c r="W887" s="4"/>
      <c r="X887" s="4"/>
      <c r="Y887" s="27"/>
      <c r="Z887" s="27"/>
      <c r="AA887" s="27"/>
      <c r="AB887" s="27"/>
      <c r="AC887" s="27"/>
      <c r="AD887" s="27"/>
      <c r="AE887" s="27"/>
      <c r="AF887" s="27"/>
      <c r="AG887" s="27"/>
      <c r="AH887" s="27"/>
      <c r="AI887" s="27"/>
      <c r="AJ887" s="27"/>
      <c r="AL887" s="4"/>
    </row>
    <row r="888" spans="1:38" ht="18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23"/>
      <c r="V888" s="4"/>
      <c r="W888" s="4"/>
      <c r="X888" s="4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  <c r="AI888" s="27"/>
      <c r="AJ888" s="27"/>
      <c r="AL888" s="4"/>
    </row>
    <row r="889" spans="1:38" ht="18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23"/>
      <c r="V889" s="4"/>
      <c r="W889" s="4"/>
      <c r="X889" s="4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  <c r="AI889" s="27"/>
      <c r="AJ889" s="27"/>
      <c r="AL889" s="4"/>
    </row>
    <row r="890" spans="1:38" ht="18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23"/>
      <c r="V890" s="4"/>
      <c r="W890" s="4"/>
      <c r="X890" s="4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  <c r="AI890" s="27"/>
      <c r="AJ890" s="27"/>
      <c r="AL890" s="4"/>
    </row>
    <row r="891" spans="1:38" ht="18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23"/>
      <c r="V891" s="4"/>
      <c r="W891" s="4"/>
      <c r="X891" s="4"/>
      <c r="Y891" s="27"/>
      <c r="Z891" s="27"/>
      <c r="AA891" s="27"/>
      <c r="AB891" s="27"/>
      <c r="AC891" s="27"/>
      <c r="AD891" s="27"/>
      <c r="AE891" s="27"/>
      <c r="AF891" s="27"/>
      <c r="AG891" s="27"/>
      <c r="AH891" s="27"/>
      <c r="AI891" s="27"/>
      <c r="AJ891" s="27"/>
      <c r="AL891" s="4"/>
    </row>
    <row r="892" spans="1:38" ht="18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23"/>
      <c r="V892" s="4"/>
      <c r="W892" s="4"/>
      <c r="X892" s="4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  <c r="AI892" s="27"/>
      <c r="AJ892" s="27"/>
      <c r="AL892" s="4"/>
    </row>
    <row r="893" spans="1:38" ht="18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23"/>
      <c r="V893" s="4"/>
      <c r="W893" s="4"/>
      <c r="X893" s="4"/>
      <c r="Y893" s="27"/>
      <c r="Z893" s="27"/>
      <c r="AA893" s="27"/>
      <c r="AB893" s="27"/>
      <c r="AC893" s="27"/>
      <c r="AD893" s="27"/>
      <c r="AE893" s="27"/>
      <c r="AF893" s="27"/>
      <c r="AG893" s="27"/>
      <c r="AH893" s="27"/>
      <c r="AI893" s="27"/>
      <c r="AJ893" s="27"/>
      <c r="AL893" s="4"/>
    </row>
    <row r="894" spans="1:38" ht="18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23"/>
      <c r="V894" s="4"/>
      <c r="W894" s="4"/>
      <c r="X894" s="4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  <c r="AI894" s="27"/>
      <c r="AJ894" s="27"/>
      <c r="AL894" s="4"/>
    </row>
    <row r="895" spans="1:38" ht="18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23"/>
      <c r="V895" s="4"/>
      <c r="W895" s="4"/>
      <c r="X895" s="4"/>
      <c r="Y895" s="27"/>
      <c r="Z895" s="27"/>
      <c r="AA895" s="27"/>
      <c r="AB895" s="27"/>
      <c r="AC895" s="27"/>
      <c r="AD895" s="27"/>
      <c r="AE895" s="27"/>
      <c r="AF895" s="27"/>
      <c r="AG895" s="27"/>
      <c r="AH895" s="27"/>
      <c r="AI895" s="27"/>
      <c r="AJ895" s="27"/>
      <c r="AL895" s="4"/>
    </row>
    <row r="896" spans="1:38" ht="18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23"/>
      <c r="V896" s="4"/>
      <c r="W896" s="4"/>
      <c r="X896" s="4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  <c r="AI896" s="27"/>
      <c r="AJ896" s="27"/>
      <c r="AL896" s="4"/>
    </row>
    <row r="897" spans="1:38" ht="18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23"/>
      <c r="V897" s="4"/>
      <c r="W897" s="4"/>
      <c r="X897" s="4"/>
      <c r="Y897" s="27"/>
      <c r="Z897" s="27"/>
      <c r="AA897" s="27"/>
      <c r="AB897" s="27"/>
      <c r="AC897" s="27"/>
      <c r="AD897" s="27"/>
      <c r="AE897" s="27"/>
      <c r="AF897" s="27"/>
      <c r="AG897" s="27"/>
      <c r="AH897" s="27"/>
      <c r="AI897" s="27"/>
      <c r="AJ897" s="27"/>
      <c r="AL897" s="4"/>
    </row>
    <row r="898" spans="1:38" ht="18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23"/>
      <c r="V898" s="4"/>
      <c r="W898" s="4"/>
      <c r="X898" s="4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  <c r="AI898" s="27"/>
      <c r="AJ898" s="27"/>
      <c r="AL898" s="4"/>
    </row>
    <row r="899" spans="1:38" ht="18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23"/>
      <c r="V899" s="4"/>
      <c r="W899" s="4"/>
      <c r="X899" s="4"/>
      <c r="Y899" s="27"/>
      <c r="Z899" s="27"/>
      <c r="AA899" s="27"/>
      <c r="AB899" s="27"/>
      <c r="AC899" s="27"/>
      <c r="AD899" s="27"/>
      <c r="AE899" s="27"/>
      <c r="AF899" s="27"/>
      <c r="AG899" s="27"/>
      <c r="AH899" s="27"/>
      <c r="AI899" s="27"/>
      <c r="AJ899" s="27"/>
      <c r="AL899" s="4"/>
    </row>
    <row r="900" spans="1:38" ht="18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23"/>
      <c r="V900" s="4"/>
      <c r="W900" s="4"/>
      <c r="X900" s="4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  <c r="AI900" s="27"/>
      <c r="AJ900" s="27"/>
      <c r="AL900" s="4"/>
    </row>
    <row r="901" spans="1:38" ht="18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23"/>
      <c r="V901" s="4"/>
      <c r="W901" s="4"/>
      <c r="X901" s="4"/>
      <c r="Y901" s="27"/>
      <c r="Z901" s="27"/>
      <c r="AA901" s="27"/>
      <c r="AB901" s="27"/>
      <c r="AC901" s="27"/>
      <c r="AD901" s="27"/>
      <c r="AE901" s="27"/>
      <c r="AF901" s="27"/>
      <c r="AG901" s="27"/>
      <c r="AH901" s="27"/>
      <c r="AI901" s="27"/>
      <c r="AJ901" s="27"/>
      <c r="AL901" s="4"/>
    </row>
    <row r="902" spans="1:38" ht="18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23"/>
      <c r="V902" s="4"/>
      <c r="W902" s="4"/>
      <c r="X902" s="4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  <c r="AI902" s="27"/>
      <c r="AJ902" s="27"/>
      <c r="AL902" s="4"/>
    </row>
    <row r="903" spans="1:38" ht="18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23"/>
      <c r="V903" s="4"/>
      <c r="W903" s="4"/>
      <c r="X903" s="4"/>
      <c r="Y903" s="27"/>
      <c r="Z903" s="27"/>
      <c r="AA903" s="27"/>
      <c r="AB903" s="27"/>
      <c r="AC903" s="27"/>
      <c r="AD903" s="27"/>
      <c r="AE903" s="27"/>
      <c r="AF903" s="27"/>
      <c r="AG903" s="27"/>
      <c r="AH903" s="27"/>
      <c r="AI903" s="27"/>
      <c r="AJ903" s="27"/>
      <c r="AL903" s="4"/>
    </row>
    <row r="904" spans="1:38" ht="18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23"/>
      <c r="V904" s="4"/>
      <c r="W904" s="4"/>
      <c r="X904" s="4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  <c r="AI904" s="27"/>
      <c r="AJ904" s="27"/>
      <c r="AL904" s="4"/>
    </row>
    <row r="905" spans="1:38" ht="18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23"/>
      <c r="V905" s="4"/>
      <c r="W905" s="4"/>
      <c r="X905" s="4"/>
      <c r="Y905" s="27"/>
      <c r="Z905" s="27"/>
      <c r="AA905" s="27"/>
      <c r="AB905" s="27"/>
      <c r="AC905" s="27"/>
      <c r="AD905" s="27"/>
      <c r="AE905" s="27"/>
      <c r="AF905" s="27"/>
      <c r="AG905" s="27"/>
      <c r="AH905" s="27"/>
      <c r="AI905" s="27"/>
      <c r="AJ905" s="27"/>
      <c r="AL905" s="4"/>
    </row>
    <row r="906" spans="1:38" ht="18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23"/>
      <c r="V906" s="4"/>
      <c r="W906" s="4"/>
      <c r="X906" s="4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  <c r="AI906" s="27"/>
      <c r="AJ906" s="27"/>
      <c r="AL906" s="4"/>
    </row>
    <row r="907" spans="1:38" ht="18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23"/>
      <c r="V907" s="4"/>
      <c r="W907" s="4"/>
      <c r="X907" s="4"/>
      <c r="Y907" s="27"/>
      <c r="Z907" s="27"/>
      <c r="AA907" s="27"/>
      <c r="AB907" s="27"/>
      <c r="AC907" s="27"/>
      <c r="AD907" s="27"/>
      <c r="AE907" s="27"/>
      <c r="AF907" s="27"/>
      <c r="AG907" s="27"/>
      <c r="AH907" s="27"/>
      <c r="AI907" s="27"/>
      <c r="AJ907" s="27"/>
      <c r="AL907" s="4"/>
    </row>
    <row r="908" spans="1:38" ht="18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23"/>
      <c r="V908" s="4"/>
      <c r="W908" s="4"/>
      <c r="X908" s="4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  <c r="AI908" s="27"/>
      <c r="AJ908" s="27"/>
      <c r="AL908" s="4"/>
    </row>
    <row r="909" spans="1:38" ht="18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23"/>
      <c r="V909" s="4"/>
      <c r="W909" s="4"/>
      <c r="X909" s="4"/>
      <c r="Y909" s="27"/>
      <c r="Z909" s="27"/>
      <c r="AA909" s="27"/>
      <c r="AB909" s="27"/>
      <c r="AC909" s="27"/>
      <c r="AD909" s="27"/>
      <c r="AE909" s="27"/>
      <c r="AF909" s="27"/>
      <c r="AG909" s="27"/>
      <c r="AH909" s="27"/>
      <c r="AI909" s="27"/>
      <c r="AJ909" s="27"/>
      <c r="AL909" s="4"/>
    </row>
    <row r="910" spans="1:38" ht="18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23"/>
      <c r="V910" s="4"/>
      <c r="W910" s="4"/>
      <c r="X910" s="4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  <c r="AI910" s="27"/>
      <c r="AJ910" s="27"/>
      <c r="AL910" s="4"/>
    </row>
    <row r="911" spans="1:38" ht="18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23"/>
      <c r="V911" s="4"/>
      <c r="W911" s="4"/>
      <c r="X911" s="4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  <c r="AI911" s="27"/>
      <c r="AJ911" s="27"/>
      <c r="AL911" s="4"/>
    </row>
    <row r="912" spans="1:38" ht="18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23"/>
      <c r="V912" s="4"/>
      <c r="W912" s="4"/>
      <c r="X912" s="4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  <c r="AI912" s="27"/>
      <c r="AJ912" s="27"/>
      <c r="AL912" s="4"/>
    </row>
    <row r="913" spans="1:38" ht="18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23"/>
      <c r="V913" s="4"/>
      <c r="W913" s="4"/>
      <c r="X913" s="4"/>
      <c r="Y913" s="27"/>
      <c r="Z913" s="27"/>
      <c r="AA913" s="27"/>
      <c r="AB913" s="27"/>
      <c r="AC913" s="27"/>
      <c r="AD913" s="27"/>
      <c r="AE913" s="27"/>
      <c r="AF913" s="27"/>
      <c r="AG913" s="27"/>
      <c r="AH913" s="27"/>
      <c r="AI913" s="27"/>
      <c r="AJ913" s="27"/>
      <c r="AL913" s="4"/>
    </row>
    <row r="914" spans="1:38" ht="18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23"/>
      <c r="V914" s="4"/>
      <c r="W914" s="4"/>
      <c r="X914" s="4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  <c r="AI914" s="27"/>
      <c r="AJ914" s="27"/>
      <c r="AL914" s="4"/>
    </row>
    <row r="915" spans="1:38" ht="18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23"/>
      <c r="V915" s="4"/>
      <c r="W915" s="4"/>
      <c r="X915" s="4"/>
      <c r="Y915" s="27"/>
      <c r="Z915" s="27"/>
      <c r="AA915" s="27"/>
      <c r="AB915" s="27"/>
      <c r="AC915" s="27"/>
      <c r="AD915" s="27"/>
      <c r="AE915" s="27"/>
      <c r="AF915" s="27"/>
      <c r="AG915" s="27"/>
      <c r="AH915" s="27"/>
      <c r="AI915" s="27"/>
      <c r="AJ915" s="27"/>
      <c r="AL915" s="4"/>
    </row>
    <row r="916" spans="1:38" ht="18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23"/>
      <c r="V916" s="4"/>
      <c r="W916" s="4"/>
      <c r="X916" s="4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  <c r="AI916" s="27"/>
      <c r="AJ916" s="27"/>
      <c r="AL916" s="4"/>
    </row>
    <row r="917" spans="1:38" ht="18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23"/>
      <c r="V917" s="4"/>
      <c r="W917" s="4"/>
      <c r="X917" s="4"/>
      <c r="Y917" s="27"/>
      <c r="Z917" s="27"/>
      <c r="AA917" s="27"/>
      <c r="AB917" s="27"/>
      <c r="AC917" s="27"/>
      <c r="AD917" s="27"/>
      <c r="AE917" s="27"/>
      <c r="AF917" s="27"/>
      <c r="AG917" s="27"/>
      <c r="AH917" s="27"/>
      <c r="AI917" s="27"/>
      <c r="AJ917" s="27"/>
      <c r="AL917" s="4"/>
    </row>
    <row r="918" spans="1:38" ht="18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23"/>
      <c r="V918" s="4"/>
      <c r="W918" s="4"/>
      <c r="X918" s="4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  <c r="AI918" s="27"/>
      <c r="AJ918" s="27"/>
      <c r="AL918" s="4"/>
    </row>
    <row r="919" spans="1:38" ht="18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23"/>
      <c r="V919" s="4"/>
      <c r="W919" s="4"/>
      <c r="X919" s="4"/>
      <c r="Y919" s="27"/>
      <c r="Z919" s="27"/>
      <c r="AA919" s="27"/>
      <c r="AB919" s="27"/>
      <c r="AC919" s="27"/>
      <c r="AD919" s="27"/>
      <c r="AE919" s="27"/>
      <c r="AF919" s="27"/>
      <c r="AG919" s="27"/>
      <c r="AH919" s="27"/>
      <c r="AI919" s="27"/>
      <c r="AJ919" s="27"/>
      <c r="AL919" s="4"/>
    </row>
    <row r="920" spans="1:38" ht="18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23"/>
      <c r="V920" s="4"/>
      <c r="W920" s="4"/>
      <c r="X920" s="4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  <c r="AI920" s="27"/>
      <c r="AJ920" s="27"/>
      <c r="AL920" s="4"/>
    </row>
    <row r="921" spans="1:38" ht="18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23"/>
      <c r="V921" s="4"/>
      <c r="W921" s="4"/>
      <c r="X921" s="4"/>
      <c r="Y921" s="27"/>
      <c r="Z921" s="27"/>
      <c r="AA921" s="27"/>
      <c r="AB921" s="27"/>
      <c r="AC921" s="27"/>
      <c r="AD921" s="27"/>
      <c r="AE921" s="27"/>
      <c r="AF921" s="27"/>
      <c r="AG921" s="27"/>
      <c r="AH921" s="27"/>
      <c r="AI921" s="27"/>
      <c r="AJ921" s="27"/>
      <c r="AL921" s="4"/>
    </row>
    <row r="922" spans="1:38" ht="18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23"/>
      <c r="V922" s="4"/>
      <c r="W922" s="4"/>
      <c r="X922" s="4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  <c r="AI922" s="27"/>
      <c r="AJ922" s="27"/>
      <c r="AL922" s="4"/>
    </row>
    <row r="923" spans="1:38" ht="18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23"/>
      <c r="V923" s="4"/>
      <c r="W923" s="4"/>
      <c r="X923" s="4"/>
      <c r="Y923" s="27"/>
      <c r="Z923" s="27"/>
      <c r="AA923" s="27"/>
      <c r="AB923" s="27"/>
      <c r="AC923" s="27"/>
      <c r="AD923" s="27"/>
      <c r="AE923" s="27"/>
      <c r="AF923" s="27"/>
      <c r="AG923" s="27"/>
      <c r="AH923" s="27"/>
      <c r="AI923" s="27"/>
      <c r="AJ923" s="27"/>
      <c r="AL923" s="4"/>
    </row>
    <row r="924" spans="1:38" ht="18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23"/>
      <c r="V924" s="4"/>
      <c r="W924" s="4"/>
      <c r="X924" s="4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  <c r="AI924" s="27"/>
      <c r="AJ924" s="27"/>
      <c r="AL924" s="4"/>
    </row>
    <row r="925" spans="1:38" ht="18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23"/>
      <c r="V925" s="4"/>
      <c r="W925" s="4"/>
      <c r="X925" s="4"/>
      <c r="Y925" s="27"/>
      <c r="Z925" s="27"/>
      <c r="AA925" s="27"/>
      <c r="AB925" s="27"/>
      <c r="AC925" s="27"/>
      <c r="AD925" s="27"/>
      <c r="AE925" s="27"/>
      <c r="AF925" s="27"/>
      <c r="AG925" s="27"/>
      <c r="AH925" s="27"/>
      <c r="AI925" s="27"/>
      <c r="AJ925" s="27"/>
      <c r="AL925" s="4"/>
    </row>
    <row r="926" spans="1:38" ht="18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23"/>
      <c r="V926" s="4"/>
      <c r="W926" s="4"/>
      <c r="X926" s="4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  <c r="AI926" s="27"/>
      <c r="AJ926" s="27"/>
      <c r="AL926" s="4"/>
    </row>
    <row r="927" spans="1:38" ht="18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23"/>
      <c r="V927" s="4"/>
      <c r="W927" s="4"/>
      <c r="X927" s="4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  <c r="AI927" s="27"/>
      <c r="AJ927" s="27"/>
      <c r="AL927" s="4"/>
    </row>
    <row r="928" spans="1:38" ht="18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23"/>
      <c r="V928" s="4"/>
      <c r="W928" s="4"/>
      <c r="X928" s="4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  <c r="AI928" s="27"/>
      <c r="AJ928" s="27"/>
      <c r="AL928" s="4"/>
    </row>
    <row r="929" spans="1:38" ht="18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23"/>
      <c r="V929" s="4"/>
      <c r="W929" s="4"/>
      <c r="X929" s="4"/>
      <c r="Y929" s="27"/>
      <c r="Z929" s="27"/>
      <c r="AA929" s="27"/>
      <c r="AB929" s="27"/>
      <c r="AC929" s="27"/>
      <c r="AD929" s="27"/>
      <c r="AE929" s="27"/>
      <c r="AF929" s="27"/>
      <c r="AG929" s="27"/>
      <c r="AH929" s="27"/>
      <c r="AI929" s="27"/>
      <c r="AJ929" s="27"/>
      <c r="AL929" s="4"/>
    </row>
    <row r="930" spans="1:38" ht="18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23"/>
      <c r="V930" s="4"/>
      <c r="W930" s="4"/>
      <c r="X930" s="4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  <c r="AI930" s="27"/>
      <c r="AJ930" s="27"/>
      <c r="AL930" s="4"/>
    </row>
    <row r="931" spans="1:38" ht="18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23"/>
      <c r="V931" s="4"/>
      <c r="W931" s="4"/>
      <c r="X931" s="4"/>
      <c r="Y931" s="27"/>
      <c r="Z931" s="27"/>
      <c r="AA931" s="27"/>
      <c r="AB931" s="27"/>
      <c r="AC931" s="27"/>
      <c r="AD931" s="27"/>
      <c r="AE931" s="27"/>
      <c r="AF931" s="27"/>
      <c r="AG931" s="27"/>
      <c r="AH931" s="27"/>
      <c r="AI931" s="27"/>
      <c r="AJ931" s="27"/>
      <c r="AL931" s="4"/>
    </row>
    <row r="932" spans="1:38" ht="18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23"/>
      <c r="V932" s="4"/>
      <c r="W932" s="4"/>
      <c r="X932" s="4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  <c r="AI932" s="27"/>
      <c r="AJ932" s="27"/>
      <c r="AL932" s="4"/>
    </row>
    <row r="933" spans="1:38" ht="18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23"/>
      <c r="V933" s="4"/>
      <c r="W933" s="4"/>
      <c r="X933" s="4"/>
      <c r="Y933" s="27"/>
      <c r="Z933" s="27"/>
      <c r="AA933" s="27"/>
      <c r="AB933" s="27"/>
      <c r="AC933" s="27"/>
      <c r="AD933" s="27"/>
      <c r="AE933" s="27"/>
      <c r="AF933" s="27"/>
      <c r="AG933" s="27"/>
      <c r="AH933" s="27"/>
      <c r="AI933" s="27"/>
      <c r="AJ933" s="27"/>
      <c r="AL933" s="4"/>
    </row>
    <row r="934" spans="1:38" ht="18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23"/>
      <c r="V934" s="4"/>
      <c r="W934" s="4"/>
      <c r="X934" s="4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  <c r="AI934" s="27"/>
      <c r="AJ934" s="27"/>
      <c r="AL934" s="4"/>
    </row>
    <row r="935" spans="1:38" ht="18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23"/>
      <c r="V935" s="4"/>
      <c r="W935" s="4"/>
      <c r="X935" s="4"/>
      <c r="Y935" s="27"/>
      <c r="Z935" s="27"/>
      <c r="AA935" s="27"/>
      <c r="AB935" s="27"/>
      <c r="AC935" s="27"/>
      <c r="AD935" s="27"/>
      <c r="AE935" s="27"/>
      <c r="AF935" s="27"/>
      <c r="AG935" s="27"/>
      <c r="AH935" s="27"/>
      <c r="AI935" s="27"/>
      <c r="AJ935" s="27"/>
      <c r="AL935" s="4"/>
    </row>
    <row r="936" spans="1:38" ht="18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23"/>
      <c r="V936" s="4"/>
      <c r="W936" s="4"/>
      <c r="X936" s="4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  <c r="AI936" s="27"/>
      <c r="AJ936" s="27"/>
      <c r="AL936" s="4"/>
    </row>
    <row r="937" spans="1:38" ht="18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23"/>
      <c r="V937" s="4"/>
      <c r="W937" s="4"/>
      <c r="X937" s="4"/>
      <c r="Y937" s="27"/>
      <c r="Z937" s="27"/>
      <c r="AA937" s="27"/>
      <c r="AB937" s="27"/>
      <c r="AC937" s="27"/>
      <c r="AD937" s="27"/>
      <c r="AE937" s="27"/>
      <c r="AF937" s="27"/>
      <c r="AG937" s="27"/>
      <c r="AH937" s="27"/>
      <c r="AI937" s="27"/>
      <c r="AJ937" s="27"/>
      <c r="AL937" s="4"/>
    </row>
    <row r="938" spans="1:38" ht="18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23"/>
      <c r="V938" s="4"/>
      <c r="W938" s="4"/>
      <c r="X938" s="4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  <c r="AI938" s="27"/>
      <c r="AJ938" s="27"/>
      <c r="AL938" s="4"/>
    </row>
    <row r="939" spans="1:38" ht="18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23"/>
      <c r="V939" s="4"/>
      <c r="W939" s="4"/>
      <c r="X939" s="4"/>
      <c r="Y939" s="27"/>
      <c r="Z939" s="27"/>
      <c r="AA939" s="27"/>
      <c r="AB939" s="27"/>
      <c r="AC939" s="27"/>
      <c r="AD939" s="27"/>
      <c r="AE939" s="27"/>
      <c r="AF939" s="27"/>
      <c r="AG939" s="27"/>
      <c r="AH939" s="27"/>
      <c r="AI939" s="27"/>
      <c r="AJ939" s="27"/>
      <c r="AL939" s="4"/>
    </row>
    <row r="940" spans="1:38" ht="18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23"/>
      <c r="V940" s="4"/>
      <c r="W940" s="4"/>
      <c r="X940" s="4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L940" s="4"/>
    </row>
    <row r="941" spans="1:38" ht="18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23"/>
      <c r="V941" s="4"/>
      <c r="W941" s="4"/>
      <c r="X941" s="4"/>
      <c r="Y941" s="27"/>
      <c r="Z941" s="27"/>
      <c r="AA941" s="27"/>
      <c r="AB941" s="27"/>
      <c r="AC941" s="27"/>
      <c r="AD941" s="27"/>
      <c r="AE941" s="27"/>
      <c r="AF941" s="27"/>
      <c r="AG941" s="27"/>
      <c r="AH941" s="27"/>
      <c r="AI941" s="27"/>
      <c r="AJ941" s="27"/>
      <c r="AL941" s="4"/>
    </row>
    <row r="942" spans="1:38" ht="18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23"/>
      <c r="V942" s="4"/>
      <c r="W942" s="4"/>
      <c r="X942" s="4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  <c r="AI942" s="27"/>
      <c r="AJ942" s="27"/>
      <c r="AL942" s="4"/>
    </row>
    <row r="943" spans="1:38" ht="18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23"/>
      <c r="V943" s="4"/>
      <c r="W943" s="4"/>
      <c r="X943" s="4"/>
      <c r="Y943" s="27"/>
      <c r="Z943" s="27"/>
      <c r="AA943" s="27"/>
      <c r="AB943" s="27"/>
      <c r="AC943" s="27"/>
      <c r="AD943" s="27"/>
      <c r="AE943" s="27"/>
      <c r="AF943" s="27"/>
      <c r="AG943" s="27"/>
      <c r="AH943" s="27"/>
      <c r="AI943" s="27"/>
      <c r="AJ943" s="27"/>
      <c r="AL943" s="4"/>
    </row>
    <row r="944" spans="1:38" ht="18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23"/>
      <c r="V944" s="4"/>
      <c r="W944" s="4"/>
      <c r="X944" s="4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  <c r="AI944" s="27"/>
      <c r="AJ944" s="27"/>
      <c r="AL944" s="4"/>
    </row>
    <row r="945" spans="1:38" ht="18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23"/>
      <c r="V945" s="4"/>
      <c r="W945" s="4"/>
      <c r="X945" s="4"/>
      <c r="Y945" s="27"/>
      <c r="Z945" s="27"/>
      <c r="AA945" s="27"/>
      <c r="AB945" s="27"/>
      <c r="AC945" s="27"/>
      <c r="AD945" s="27"/>
      <c r="AE945" s="27"/>
      <c r="AF945" s="27"/>
      <c r="AG945" s="27"/>
      <c r="AH945" s="27"/>
      <c r="AI945" s="27"/>
      <c r="AJ945" s="27"/>
      <c r="AL945" s="4"/>
    </row>
    <row r="946" spans="1:38" ht="18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23"/>
      <c r="V946" s="4"/>
      <c r="W946" s="4"/>
      <c r="X946" s="4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  <c r="AI946" s="27"/>
      <c r="AJ946" s="27"/>
      <c r="AL946" s="4"/>
    </row>
    <row r="947" spans="1:38" ht="18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23"/>
      <c r="V947" s="4"/>
      <c r="W947" s="4"/>
      <c r="X947" s="4"/>
      <c r="Y947" s="27"/>
      <c r="Z947" s="27"/>
      <c r="AA947" s="27"/>
      <c r="AB947" s="27"/>
      <c r="AC947" s="27"/>
      <c r="AD947" s="27"/>
      <c r="AE947" s="27"/>
      <c r="AF947" s="27"/>
      <c r="AG947" s="27"/>
      <c r="AH947" s="27"/>
      <c r="AI947" s="27"/>
      <c r="AJ947" s="27"/>
      <c r="AL947" s="4"/>
    </row>
    <row r="948" spans="1:38" ht="18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23"/>
      <c r="V948" s="4"/>
      <c r="W948" s="4"/>
      <c r="X948" s="4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  <c r="AI948" s="27"/>
      <c r="AJ948" s="27"/>
      <c r="AL948" s="4"/>
    </row>
    <row r="949" spans="1:38" ht="18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23"/>
      <c r="V949" s="4"/>
      <c r="W949" s="4"/>
      <c r="X949" s="4"/>
      <c r="Y949" s="27"/>
      <c r="Z949" s="27"/>
      <c r="AA949" s="27"/>
      <c r="AB949" s="27"/>
      <c r="AC949" s="27"/>
      <c r="AD949" s="27"/>
      <c r="AE949" s="27"/>
      <c r="AF949" s="27"/>
      <c r="AG949" s="27"/>
      <c r="AH949" s="27"/>
      <c r="AI949" s="27"/>
      <c r="AJ949" s="27"/>
      <c r="AL949" s="4"/>
    </row>
    <row r="950" spans="1:38" ht="18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23"/>
      <c r="V950" s="4"/>
      <c r="W950" s="4"/>
      <c r="X950" s="4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  <c r="AI950" s="27"/>
      <c r="AJ950" s="27"/>
      <c r="AL950" s="4"/>
    </row>
    <row r="951" spans="1:38" ht="18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23"/>
      <c r="V951" s="4"/>
      <c r="W951" s="4"/>
      <c r="X951" s="4"/>
      <c r="Y951" s="27"/>
      <c r="Z951" s="27"/>
      <c r="AA951" s="27"/>
      <c r="AB951" s="27"/>
      <c r="AC951" s="27"/>
      <c r="AD951" s="27"/>
      <c r="AE951" s="27"/>
      <c r="AF951" s="27"/>
      <c r="AG951" s="27"/>
      <c r="AH951" s="27"/>
      <c r="AI951" s="27"/>
      <c r="AJ951" s="27"/>
      <c r="AL951" s="4"/>
    </row>
    <row r="952" spans="1:38" ht="18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23"/>
      <c r="V952" s="4"/>
      <c r="W952" s="4"/>
      <c r="X952" s="4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  <c r="AI952" s="27"/>
      <c r="AJ952" s="27"/>
      <c r="AL952" s="4"/>
    </row>
    <row r="953" spans="1:38" ht="18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23"/>
      <c r="V953" s="4"/>
      <c r="W953" s="4"/>
      <c r="X953" s="4"/>
      <c r="Y953" s="27"/>
      <c r="Z953" s="27"/>
      <c r="AA953" s="27"/>
      <c r="AB953" s="27"/>
      <c r="AC953" s="27"/>
      <c r="AD953" s="27"/>
      <c r="AE953" s="27"/>
      <c r="AF953" s="27"/>
      <c r="AG953" s="27"/>
      <c r="AH953" s="27"/>
      <c r="AI953" s="27"/>
      <c r="AJ953" s="27"/>
      <c r="AL953" s="4"/>
    </row>
    <row r="954" spans="1:38" ht="18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23"/>
      <c r="V954" s="4"/>
      <c r="W954" s="4"/>
      <c r="X954" s="4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  <c r="AI954" s="27"/>
      <c r="AJ954" s="27"/>
      <c r="AL954" s="4"/>
    </row>
    <row r="955" spans="1:38" ht="18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23"/>
      <c r="V955" s="4"/>
      <c r="W955" s="4"/>
      <c r="X955" s="4"/>
      <c r="Y955" s="27"/>
      <c r="Z955" s="27"/>
      <c r="AA955" s="27"/>
      <c r="AB955" s="27"/>
      <c r="AC955" s="27"/>
      <c r="AD955" s="27"/>
      <c r="AE955" s="27"/>
      <c r="AF955" s="27"/>
      <c r="AG955" s="27"/>
      <c r="AH955" s="27"/>
      <c r="AI955" s="27"/>
      <c r="AJ955" s="27"/>
      <c r="AL955" s="4"/>
    </row>
    <row r="956" spans="1:38" ht="18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23"/>
      <c r="V956" s="4"/>
      <c r="W956" s="4"/>
      <c r="X956" s="4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  <c r="AI956" s="27"/>
      <c r="AJ956" s="27"/>
      <c r="AL956" s="4"/>
    </row>
    <row r="957" spans="1:38" ht="18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23"/>
      <c r="V957" s="4"/>
      <c r="W957" s="4"/>
      <c r="X957" s="4"/>
      <c r="Y957" s="27"/>
      <c r="Z957" s="27"/>
      <c r="AA957" s="27"/>
      <c r="AB957" s="27"/>
      <c r="AC957" s="27"/>
      <c r="AD957" s="27"/>
      <c r="AE957" s="27"/>
      <c r="AF957" s="27"/>
      <c r="AG957" s="27"/>
      <c r="AH957" s="27"/>
      <c r="AI957" s="27"/>
      <c r="AJ957" s="27"/>
      <c r="AL957" s="4"/>
    </row>
    <row r="958" spans="1:38" ht="18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23"/>
      <c r="V958" s="4"/>
      <c r="W958" s="4"/>
      <c r="X958" s="4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  <c r="AI958" s="27"/>
      <c r="AJ958" s="27"/>
      <c r="AL958" s="4"/>
    </row>
    <row r="959" spans="1:38" ht="18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23"/>
      <c r="V959" s="4"/>
      <c r="W959" s="4"/>
      <c r="X959" s="4"/>
      <c r="Y959" s="27"/>
      <c r="Z959" s="27"/>
      <c r="AA959" s="27"/>
      <c r="AB959" s="27"/>
      <c r="AC959" s="27"/>
      <c r="AD959" s="27"/>
      <c r="AE959" s="27"/>
      <c r="AF959" s="27"/>
      <c r="AG959" s="27"/>
      <c r="AH959" s="27"/>
      <c r="AI959" s="27"/>
      <c r="AJ959" s="27"/>
      <c r="AL959" s="4"/>
    </row>
    <row r="960" spans="1:38" ht="18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23"/>
      <c r="V960" s="4"/>
      <c r="W960" s="4"/>
      <c r="X960" s="4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  <c r="AI960" s="27"/>
      <c r="AJ960" s="27"/>
      <c r="AL960" s="4"/>
    </row>
    <row r="961" spans="1:38" ht="18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23"/>
      <c r="V961" s="4"/>
      <c r="W961" s="4"/>
      <c r="X961" s="4"/>
      <c r="Y961" s="27"/>
      <c r="Z961" s="27"/>
      <c r="AA961" s="27"/>
      <c r="AB961" s="27"/>
      <c r="AC961" s="27"/>
      <c r="AD961" s="27"/>
      <c r="AE961" s="27"/>
      <c r="AF961" s="27"/>
      <c r="AG961" s="27"/>
      <c r="AH961" s="27"/>
      <c r="AI961" s="27"/>
      <c r="AJ961" s="27"/>
      <c r="AL961" s="4"/>
    </row>
    <row r="962" spans="1:38" ht="18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23"/>
      <c r="V962" s="4"/>
      <c r="W962" s="4"/>
      <c r="X962" s="4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  <c r="AI962" s="27"/>
      <c r="AJ962" s="27"/>
      <c r="AL962" s="4"/>
    </row>
    <row r="963" spans="1:38" ht="18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23"/>
      <c r="W963" s="4"/>
      <c r="X963" s="4"/>
      <c r="Y963" s="27"/>
      <c r="Z963" s="27"/>
      <c r="AA963" s="27"/>
      <c r="AB963" s="27"/>
      <c r="AC963" s="27"/>
      <c r="AD963" s="27"/>
      <c r="AE963" s="27"/>
      <c r="AF963" s="27"/>
      <c r="AG963" s="27"/>
      <c r="AH963" s="27"/>
      <c r="AI963" s="27"/>
      <c r="AJ963" s="27"/>
      <c r="AL963" s="4"/>
    </row>
    <row r="964" spans="1:38" ht="18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23"/>
      <c r="W964" s="4"/>
      <c r="X964" s="4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  <c r="AI964" s="27"/>
      <c r="AJ964" s="27"/>
      <c r="AL964" s="4"/>
    </row>
    <row r="965" spans="1:38" ht="18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23"/>
      <c r="AJ965" s="3"/>
    </row>
    <row r="966" spans="1:38" ht="18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23"/>
      <c r="AJ966" s="3"/>
    </row>
    <row r="967" spans="1:38" ht="18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23"/>
      <c r="AJ967" s="3"/>
    </row>
    <row r="968" spans="1:38" ht="18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23"/>
      <c r="AJ968" s="3"/>
    </row>
    <row r="969" spans="1:38" ht="18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23"/>
      <c r="AJ969" s="3"/>
    </row>
    <row r="970" spans="1:38" ht="18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23"/>
      <c r="AJ970" s="3"/>
    </row>
    <row r="971" spans="1:38" ht="18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23"/>
      <c r="AJ971" s="3"/>
    </row>
    <row r="972" spans="1:38" ht="18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23"/>
      <c r="AJ972" s="3"/>
    </row>
    <row r="973" spans="1:38" ht="18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23"/>
      <c r="AJ973" s="3"/>
    </row>
    <row r="974" spans="1:38" ht="18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23"/>
      <c r="AJ974" s="3"/>
    </row>
    <row r="975" spans="1:38" ht="18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23"/>
      <c r="AJ975" s="3"/>
    </row>
    <row r="976" spans="1:38" ht="18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23"/>
      <c r="AJ976" s="3"/>
    </row>
    <row r="977" spans="1:36" ht="18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23"/>
      <c r="AJ977" s="3"/>
    </row>
    <row r="978" spans="1:36" ht="18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23"/>
      <c r="AJ978" s="3"/>
    </row>
    <row r="979" spans="1:36" ht="18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23"/>
      <c r="AJ979" s="3"/>
    </row>
    <row r="980" spans="1:36" ht="18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23"/>
    </row>
    <row r="981" spans="1:36" ht="18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23"/>
    </row>
    <row r="982" spans="1:36" ht="18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23"/>
    </row>
    <row r="983" spans="1:36" ht="18.75" customHeight="1" x14ac:dyDescent="0.25">
      <c r="A983" s="4"/>
      <c r="B983" s="4"/>
      <c r="C983" s="4"/>
      <c r="D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23"/>
    </row>
    <row r="984" spans="1:36" ht="18.75" customHeight="1" x14ac:dyDescent="0.25">
      <c r="A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23"/>
    </row>
    <row r="985" spans="1:36" ht="18.75" customHeight="1" x14ac:dyDescent="0.25"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23"/>
    </row>
    <row r="986" spans="1:36" ht="18.75" customHeight="1" x14ac:dyDescent="0.25">
      <c r="N986" s="4"/>
      <c r="O986" s="4"/>
      <c r="P986" s="4"/>
      <c r="Q986" s="4"/>
      <c r="R986" s="4"/>
      <c r="S986" s="4"/>
      <c r="T986" s="4"/>
      <c r="U986" s="23"/>
    </row>
    <row r="987" spans="1:36" ht="18.75" customHeight="1" x14ac:dyDescent="0.25">
      <c r="T987" s="4"/>
      <c r="U987" s="23"/>
    </row>
    <row r="988" spans="1:36" ht="18.75" customHeight="1" x14ac:dyDescent="0.25">
      <c r="T988" s="4"/>
      <c r="U988" s="23"/>
    </row>
    <row r="989" spans="1:36" ht="18.75" customHeight="1" x14ac:dyDescent="0.25">
      <c r="T989" s="4"/>
      <c r="U989" s="23"/>
    </row>
    <row r="990" spans="1:36" ht="18.75" customHeight="1" x14ac:dyDescent="0.25">
      <c r="T990" s="4"/>
      <c r="U990" s="23"/>
    </row>
    <row r="991" spans="1:36" ht="18.75" customHeight="1" x14ac:dyDescent="0.25">
      <c r="T991" s="4"/>
      <c r="U991" s="23"/>
    </row>
    <row r="992" spans="1:36" ht="18.75" customHeight="1" x14ac:dyDescent="0.25">
      <c r="U992" s="23"/>
    </row>
    <row r="993" spans="21:21" ht="18.75" customHeight="1" x14ac:dyDescent="0.25">
      <c r="U993" s="23"/>
    </row>
    <row r="994" spans="21:21" ht="18.75" customHeight="1" x14ac:dyDescent="0.25">
      <c r="U994" s="23"/>
    </row>
    <row r="995" spans="21:21" ht="18.75" customHeight="1" x14ac:dyDescent="0.25">
      <c r="U995" s="23"/>
    </row>
    <row r="996" spans="21:21" ht="18.75" customHeight="1" x14ac:dyDescent="0.25">
      <c r="U996" s="23"/>
    </row>
    <row r="997" spans="21:21" ht="18.75" customHeight="1" x14ac:dyDescent="0.25">
      <c r="U997" s="23"/>
    </row>
    <row r="998" spans="21:21" ht="18.75" customHeight="1" x14ac:dyDescent="0.25">
      <c r="U998" s="23"/>
    </row>
    <row r="999" spans="21:21" ht="18.75" customHeight="1" x14ac:dyDescent="0.2"/>
  </sheetData>
  <mergeCells count="8">
    <mergeCell ref="E30:I30"/>
    <mergeCell ref="A1:T2"/>
    <mergeCell ref="H29:P29"/>
    <mergeCell ref="BP1:CC2"/>
    <mergeCell ref="CE1:CR2"/>
    <mergeCell ref="V1:AJ2"/>
    <mergeCell ref="BA1:BN2"/>
    <mergeCell ref="AL1:AY2"/>
  </mergeCells>
  <pageMargins left="0.7" right="0.7" top="0.75" bottom="0.75" header="0" footer="0"/>
  <pageSetup scale="1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N64"/>
  <sheetViews>
    <sheetView topLeftCell="A23" workbookViewId="0">
      <selection activeCell="E9" sqref="E9"/>
    </sheetView>
  </sheetViews>
  <sheetFormatPr baseColWidth="10" defaultColWidth="8.83203125" defaultRowHeight="15" x14ac:dyDescent="0.2"/>
  <cols>
    <col min="1" max="1" width="15" customWidth="1"/>
    <col min="2" max="2" width="16" bestFit="1" customWidth="1"/>
    <col min="3" max="3" width="6.33203125" bestFit="1" customWidth="1"/>
    <col min="4" max="4" width="16.6640625" bestFit="1" customWidth="1"/>
    <col min="5" max="5" width="20.33203125" bestFit="1" customWidth="1"/>
    <col min="6" max="6" width="18.1640625" bestFit="1" customWidth="1"/>
    <col min="7" max="7" width="21.1640625" bestFit="1" customWidth="1"/>
    <col min="8" max="8" width="22" style="136" bestFit="1" customWidth="1"/>
    <col min="9" max="9" width="37.33203125" style="22" bestFit="1" customWidth="1"/>
    <col min="10" max="12" width="14.5" style="12" customWidth="1"/>
    <col min="13" max="13" width="13.6640625" bestFit="1" customWidth="1"/>
    <col min="14" max="14" width="14.6640625" bestFit="1" customWidth="1"/>
  </cols>
  <sheetData>
    <row r="1" spans="1:14" ht="21" customHeight="1" x14ac:dyDescent="0.2">
      <c r="A1" s="163" t="s">
        <v>305</v>
      </c>
    </row>
    <row r="2" spans="1:14" ht="13.5" customHeight="1" x14ac:dyDescent="0.2">
      <c r="A2" s="1"/>
    </row>
    <row r="3" spans="1:14" ht="16.5" customHeight="1" x14ac:dyDescent="0.2">
      <c r="A3" s="164" t="s">
        <v>306</v>
      </c>
      <c r="B3" s="164" t="s">
        <v>307</v>
      </c>
      <c r="C3" s="164" t="s">
        <v>308</v>
      </c>
      <c r="D3" s="164" t="s">
        <v>309</v>
      </c>
      <c r="E3" s="164" t="s">
        <v>310</v>
      </c>
      <c r="F3" s="164" t="s">
        <v>311</v>
      </c>
      <c r="G3" s="164" t="s">
        <v>312</v>
      </c>
      <c r="H3" s="274" t="s">
        <v>313</v>
      </c>
      <c r="I3" s="275" t="s">
        <v>314</v>
      </c>
      <c r="J3" s="275" t="s">
        <v>61</v>
      </c>
      <c r="K3" s="275" t="s">
        <v>62</v>
      </c>
      <c r="L3" s="275" t="s">
        <v>63</v>
      </c>
      <c r="M3" s="275" t="s">
        <v>64</v>
      </c>
      <c r="N3" s="275" t="s">
        <v>65</v>
      </c>
    </row>
    <row r="4" spans="1:14" ht="16.5" customHeight="1" x14ac:dyDescent="0.2">
      <c r="A4" s="276" t="s">
        <v>315</v>
      </c>
      <c r="B4" s="277">
        <f>'General Assumption &amp; Dashboards'!B5</f>
        <v>0.06</v>
      </c>
      <c r="C4" s="277">
        <f>'General Assumption &amp; Dashboards'!B6</f>
        <v>0.3</v>
      </c>
      <c r="D4" s="277">
        <f>'General Assumption &amp; Dashboards'!B7</f>
        <v>0.35</v>
      </c>
      <c r="E4" s="277">
        <f>'General Assumption &amp; Dashboards'!B8</f>
        <v>0.25</v>
      </c>
      <c r="F4" s="277">
        <f>'General Assumption &amp; Dashboards'!B11</f>
        <v>0.1</v>
      </c>
      <c r="G4" s="20"/>
      <c r="H4" s="278">
        <f>'General Assumption &amp; Dashboards'!B9</f>
        <v>50</v>
      </c>
      <c r="I4" s="279">
        <f>'General Assumption &amp; Dashboards'!B10</f>
        <v>150</v>
      </c>
      <c r="J4" s="21"/>
      <c r="K4" s="21"/>
      <c r="L4" s="21"/>
      <c r="M4" s="21"/>
      <c r="N4" s="21"/>
    </row>
    <row r="5" spans="1:14" x14ac:dyDescent="0.2">
      <c r="A5" s="280">
        <v>1</v>
      </c>
      <c r="B5" s="11"/>
      <c r="C5" s="281">
        <f>B5*'General Assumption &amp; Dashboards'!$B$6</f>
        <v>0</v>
      </c>
      <c r="D5" s="281">
        <f>C5*'General Assumption &amp; Dashboards'!$B$7</f>
        <v>0</v>
      </c>
      <c r="E5" s="281">
        <f>D5*'General Assumption &amp; Dashboards'!$B$8</f>
        <v>0</v>
      </c>
      <c r="F5" s="281">
        <f>G4*(1-'General Assumption &amp; Dashboards'!$B$11)</f>
        <v>0</v>
      </c>
      <c r="G5" s="281">
        <f t="shared" ref="G5:G36" si="0">E5+F5</f>
        <v>0</v>
      </c>
      <c r="H5" s="282">
        <f>G5*'General Assumption &amp; Dashboards'!$B$9</f>
        <v>0</v>
      </c>
      <c r="I5" s="283">
        <f>G5*'General Assumption &amp; Dashboards'!$B$10</f>
        <v>0</v>
      </c>
      <c r="J5" s="13"/>
      <c r="K5" s="13"/>
      <c r="L5" s="13"/>
      <c r="M5" s="13"/>
      <c r="N5" s="13"/>
    </row>
    <row r="6" spans="1:14" x14ac:dyDescent="0.2">
      <c r="A6" s="280">
        <v>2</v>
      </c>
      <c r="B6" s="11"/>
      <c r="C6" s="281">
        <f>B6*'General Assumption &amp; Dashboards'!$B$6</f>
        <v>0</v>
      </c>
      <c r="D6" s="281">
        <f>C6*'General Assumption &amp; Dashboards'!$B$7</f>
        <v>0</v>
      </c>
      <c r="E6" s="281">
        <f>D6*'General Assumption &amp; Dashboards'!$B$8</f>
        <v>0</v>
      </c>
      <c r="F6" s="281">
        <f>G5*(1-'General Assumption &amp; Dashboards'!$B$11)</f>
        <v>0</v>
      </c>
      <c r="G6" s="281">
        <f t="shared" si="0"/>
        <v>0</v>
      </c>
      <c r="H6" s="282">
        <f>G6*'General Assumption &amp; Dashboards'!$B$9</f>
        <v>0</v>
      </c>
      <c r="I6" s="283">
        <f>G6*'General Assumption &amp; Dashboards'!$B$10</f>
        <v>0</v>
      </c>
      <c r="J6" s="13"/>
      <c r="K6" s="13"/>
      <c r="L6" s="13"/>
      <c r="M6" s="13"/>
      <c r="N6" s="13"/>
    </row>
    <row r="7" spans="1:14" x14ac:dyDescent="0.2">
      <c r="A7" s="280">
        <v>3</v>
      </c>
      <c r="B7" s="11"/>
      <c r="C7" s="281">
        <f>B7*'General Assumption &amp; Dashboards'!$B$6</f>
        <v>0</v>
      </c>
      <c r="D7" s="281">
        <f>C7*'General Assumption &amp; Dashboards'!$B$7</f>
        <v>0</v>
      </c>
      <c r="E7" s="281">
        <f>D7*'General Assumption &amp; Dashboards'!$B$8</f>
        <v>0</v>
      </c>
      <c r="F7" s="281">
        <f>G6*(1-'General Assumption &amp; Dashboards'!$B$11)</f>
        <v>0</v>
      </c>
      <c r="G7" s="281">
        <f t="shared" si="0"/>
        <v>0</v>
      </c>
      <c r="H7" s="282">
        <f>G7*'General Assumption &amp; Dashboards'!$B$9</f>
        <v>0</v>
      </c>
      <c r="I7" s="283">
        <f>G7*'General Assumption &amp; Dashboards'!$B$10</f>
        <v>0</v>
      </c>
      <c r="J7" s="13"/>
      <c r="K7" s="13"/>
      <c r="L7" s="13"/>
      <c r="M7" s="13"/>
      <c r="N7" s="13"/>
    </row>
    <row r="8" spans="1:14" x14ac:dyDescent="0.2">
      <c r="A8" s="280">
        <v>4</v>
      </c>
      <c r="B8" s="11"/>
      <c r="C8" s="281">
        <f>B8*'General Assumption &amp; Dashboards'!$B$6</f>
        <v>0</v>
      </c>
      <c r="D8" s="281">
        <f>C8*'General Assumption &amp; Dashboards'!$B$7</f>
        <v>0</v>
      </c>
      <c r="E8" s="281">
        <f>D8*'General Assumption &amp; Dashboards'!$B$8</f>
        <v>0</v>
      </c>
      <c r="F8" s="281">
        <f>G7*(1-'General Assumption &amp; Dashboards'!$B$11)</f>
        <v>0</v>
      </c>
      <c r="G8" s="281">
        <f t="shared" si="0"/>
        <v>0</v>
      </c>
      <c r="H8" s="282">
        <f>G8*'General Assumption &amp; Dashboards'!$B$9</f>
        <v>0</v>
      </c>
      <c r="I8" s="283">
        <f>G8*'General Assumption &amp; Dashboards'!$B$10</f>
        <v>0</v>
      </c>
      <c r="J8" s="13"/>
      <c r="K8" s="13"/>
      <c r="L8" s="13"/>
      <c r="M8" s="13"/>
      <c r="N8" s="13"/>
    </row>
    <row r="9" spans="1:14" x14ac:dyDescent="0.2">
      <c r="A9" s="280">
        <v>5</v>
      </c>
      <c r="B9" s="11"/>
      <c r="C9" s="281">
        <f>B9*'General Assumption &amp; Dashboards'!$B$6</f>
        <v>0</v>
      </c>
      <c r="D9" s="281">
        <f>C9*'General Assumption &amp; Dashboards'!$B$7</f>
        <v>0</v>
      </c>
      <c r="E9" s="281">
        <f>D9*'General Assumption &amp; Dashboards'!$B$8</f>
        <v>0</v>
      </c>
      <c r="F9" s="281">
        <f>G8*(1-'General Assumption &amp; Dashboards'!$B$11)</f>
        <v>0</v>
      </c>
      <c r="G9" s="281">
        <f t="shared" si="0"/>
        <v>0</v>
      </c>
      <c r="H9" s="282">
        <f>G9*'General Assumption &amp; Dashboards'!$B$9</f>
        <v>0</v>
      </c>
      <c r="I9" s="283">
        <f>G9*'General Assumption &amp; Dashboards'!$B$10</f>
        <v>0</v>
      </c>
      <c r="J9" s="13"/>
      <c r="K9" s="13"/>
      <c r="L9" s="13"/>
      <c r="M9" s="13"/>
      <c r="N9" s="13"/>
    </row>
    <row r="10" spans="1:14" x14ac:dyDescent="0.2">
      <c r="A10" s="280">
        <v>6</v>
      </c>
      <c r="B10" s="11"/>
      <c r="C10" s="281">
        <f>B10*'General Assumption &amp; Dashboards'!$B$6</f>
        <v>0</v>
      </c>
      <c r="D10" s="281">
        <f>C10*'General Assumption &amp; Dashboards'!$B$7</f>
        <v>0</v>
      </c>
      <c r="E10" s="281">
        <f>D10*'General Assumption &amp; Dashboards'!$B$8</f>
        <v>0</v>
      </c>
      <c r="F10" s="281">
        <f>G9*(1-'General Assumption &amp; Dashboards'!$B$11)</f>
        <v>0</v>
      </c>
      <c r="G10" s="281">
        <f t="shared" si="0"/>
        <v>0</v>
      </c>
      <c r="H10" s="282">
        <f>G10*'General Assumption &amp; Dashboards'!$B$9</f>
        <v>0</v>
      </c>
      <c r="I10" s="283">
        <f>G10*'General Assumption &amp; Dashboards'!$B$10</f>
        <v>0</v>
      </c>
      <c r="J10" s="13"/>
      <c r="K10" s="13"/>
      <c r="L10" s="13"/>
      <c r="M10" s="13"/>
      <c r="N10" s="13"/>
    </row>
    <row r="11" spans="1:14" x14ac:dyDescent="0.2">
      <c r="A11" s="280">
        <v>7</v>
      </c>
      <c r="B11" s="281">
        <v>709.25955612800021</v>
      </c>
      <c r="C11" s="281">
        <f>B11*'General Assumption &amp; Dashboards'!$B$6</f>
        <v>212.77786683840006</v>
      </c>
      <c r="D11" s="281">
        <f>C11*'General Assumption &amp; Dashboards'!$B$7</f>
        <v>74.472253393440013</v>
      </c>
      <c r="E11" s="281">
        <f>D11*'General Assumption &amp; Dashboards'!$B$8</f>
        <v>18.618063348360003</v>
      </c>
      <c r="F11" s="281">
        <f>G10*(1-'General Assumption &amp; Dashboards'!$B$11)</f>
        <v>0</v>
      </c>
      <c r="G11" s="281">
        <f t="shared" si="0"/>
        <v>18.618063348360003</v>
      </c>
      <c r="H11" s="282">
        <f>G11*'General Assumption &amp; Dashboards'!$B$9</f>
        <v>930.90316741800018</v>
      </c>
      <c r="I11" s="283">
        <f>G11*'General Assumption &amp; Dashboards'!$B$10</f>
        <v>2792.7095022540007</v>
      </c>
      <c r="J11" s="13"/>
      <c r="K11" s="13"/>
      <c r="L11" s="13"/>
      <c r="M11" s="13"/>
      <c r="N11" s="13"/>
    </row>
    <row r="12" spans="1:14" x14ac:dyDescent="0.2">
      <c r="A12" s="280">
        <v>8</v>
      </c>
      <c r="B12" s="281">
        <f>B11*(1+'General Assumption &amp; Dashboards'!$B$5)</f>
        <v>751.81512949568025</v>
      </c>
      <c r="C12" s="281">
        <f>B12*'General Assumption &amp; Dashboards'!$B$6</f>
        <v>225.54453884870406</v>
      </c>
      <c r="D12" s="281">
        <f>C12*'General Assumption &amp; Dashboards'!$B$7</f>
        <v>78.940588597046414</v>
      </c>
      <c r="E12" s="281">
        <f>D12*'General Assumption &amp; Dashboards'!$B$8</f>
        <v>19.735147149261604</v>
      </c>
      <c r="F12" s="281">
        <f>G11*(1-'General Assumption &amp; Dashboards'!$B$11)</f>
        <v>16.756257013524003</v>
      </c>
      <c r="G12" s="281">
        <f t="shared" si="0"/>
        <v>36.491404162785607</v>
      </c>
      <c r="H12" s="282">
        <f>G12*'General Assumption &amp; Dashboards'!$B$9</f>
        <v>1824.5702081392803</v>
      </c>
      <c r="I12" s="283">
        <f>G12*'General Assumption &amp; Dashboards'!$B$10</f>
        <v>5473.7106244178412</v>
      </c>
      <c r="J12" s="13"/>
      <c r="K12" s="13"/>
      <c r="L12" s="13"/>
      <c r="M12" s="13"/>
      <c r="N12" s="13"/>
    </row>
    <row r="13" spans="1:14" x14ac:dyDescent="0.2">
      <c r="A13" s="280">
        <v>9</v>
      </c>
      <c r="B13" s="281">
        <f>B12*(1+'General Assumption &amp; Dashboards'!$B$5)</f>
        <v>796.92403726542113</v>
      </c>
      <c r="C13" s="281">
        <f>B13*'General Assumption &amp; Dashboards'!$B$6</f>
        <v>239.07721117962632</v>
      </c>
      <c r="D13" s="281">
        <f>C13*'General Assumption &amp; Dashboards'!$B$7</f>
        <v>83.677023912869203</v>
      </c>
      <c r="E13" s="281">
        <f>D13*'General Assumption &amp; Dashboards'!$B$8</f>
        <v>20.919255978217301</v>
      </c>
      <c r="F13" s="281">
        <f>G12*(1-'General Assumption &amp; Dashboards'!$B$11)</f>
        <v>32.842263746507044</v>
      </c>
      <c r="G13" s="281">
        <f t="shared" si="0"/>
        <v>53.761519724724344</v>
      </c>
      <c r="H13" s="282">
        <f>G13*'General Assumption &amp; Dashboards'!$B$9</f>
        <v>2688.0759862362174</v>
      </c>
      <c r="I13" s="283">
        <f>G13*'General Assumption &amp; Dashboards'!$B$10</f>
        <v>8064.2279587086514</v>
      </c>
      <c r="J13" s="13"/>
      <c r="K13" s="13"/>
      <c r="L13" s="13"/>
      <c r="M13" s="13"/>
      <c r="N13" s="13"/>
    </row>
    <row r="14" spans="1:14" x14ac:dyDescent="0.2">
      <c r="A14" s="280">
        <v>10</v>
      </c>
      <c r="B14" s="281">
        <f>B13*(1+'General Assumption &amp; Dashboards'!$B$5)</f>
        <v>844.73947950134641</v>
      </c>
      <c r="C14" s="281">
        <f>B14*'General Assumption &amp; Dashboards'!$B$6</f>
        <v>253.42184385040392</v>
      </c>
      <c r="D14" s="281">
        <f>C14*'General Assumption &amp; Dashboards'!$B$7</f>
        <v>88.69764534764137</v>
      </c>
      <c r="E14" s="281">
        <f>D14*'General Assumption &amp; Dashboards'!$B$8</f>
        <v>22.174411336910342</v>
      </c>
      <c r="F14" s="281">
        <f>G13*(1-'General Assumption &amp; Dashboards'!$B$11)</f>
        <v>48.385367752251909</v>
      </c>
      <c r="G14" s="281">
        <f t="shared" si="0"/>
        <v>70.559779089162248</v>
      </c>
      <c r="H14" s="282">
        <f>G14*'General Assumption &amp; Dashboards'!$B$9</f>
        <v>3527.9889544581124</v>
      </c>
      <c r="I14" s="283">
        <f>G14*'General Assumption &amp; Dashboards'!$B$10</f>
        <v>10583.966863374337</v>
      </c>
      <c r="J14" s="13"/>
      <c r="K14" s="13"/>
      <c r="L14" s="13"/>
      <c r="M14" s="13"/>
      <c r="N14" s="13"/>
    </row>
    <row r="15" spans="1:14" x14ac:dyDescent="0.2">
      <c r="A15" s="280">
        <v>11</v>
      </c>
      <c r="B15" s="281">
        <f>B14*(1+'General Assumption &amp; Dashboards'!$B$5)</f>
        <v>895.42384827142723</v>
      </c>
      <c r="C15" s="281">
        <f>B15*'General Assumption &amp; Dashboards'!$B$6</f>
        <v>268.62715448142814</v>
      </c>
      <c r="D15" s="281">
        <f>C15*'General Assumption &amp; Dashboards'!$B$7</f>
        <v>94.019504068499842</v>
      </c>
      <c r="E15" s="281">
        <f>D15*'General Assumption &amp; Dashboards'!$B$8</f>
        <v>23.50487601712496</v>
      </c>
      <c r="F15" s="281">
        <f>G14*(1-'General Assumption &amp; Dashboards'!$B$11)</f>
        <v>63.503801180246022</v>
      </c>
      <c r="G15" s="281">
        <f t="shared" si="0"/>
        <v>87.008677197370986</v>
      </c>
      <c r="H15" s="282">
        <f>G15*'General Assumption &amp; Dashboards'!$B$9</f>
        <v>4350.433859868549</v>
      </c>
      <c r="I15" s="283">
        <f>G15*'General Assumption &amp; Dashboards'!$B$10</f>
        <v>13051.301579605648</v>
      </c>
      <c r="J15" s="13"/>
      <c r="K15" s="13"/>
      <c r="L15" s="13"/>
      <c r="M15" s="13"/>
      <c r="N15" s="13"/>
    </row>
    <row r="16" spans="1:14" s="16" customFormat="1" x14ac:dyDescent="0.2">
      <c r="A16" s="280">
        <v>12</v>
      </c>
      <c r="B16" s="281">
        <f>B15*(1+'General Assumption &amp; Dashboards'!$B$5)</f>
        <v>949.14927916771296</v>
      </c>
      <c r="C16" s="281">
        <f>B16*'General Assumption &amp; Dashboards'!$B$6</f>
        <v>284.7447837503139</v>
      </c>
      <c r="D16" s="281">
        <f>C16*'General Assumption &amp; Dashboards'!$B$7</f>
        <v>99.660674312609856</v>
      </c>
      <c r="E16" s="281">
        <f>D16*'General Assumption &amp; Dashboards'!$B$8</f>
        <v>24.915168578152464</v>
      </c>
      <c r="F16" s="281">
        <f>G15*(1-'General Assumption &amp; Dashboards'!$B$11)</f>
        <v>78.307809477633896</v>
      </c>
      <c r="G16" s="281">
        <f t="shared" si="0"/>
        <v>103.22297805578636</v>
      </c>
      <c r="H16" s="282">
        <f>G16*'General Assumption &amp; Dashboards'!$B$9</f>
        <v>5161.1489027893176</v>
      </c>
      <c r="I16" s="283">
        <f>G16*'General Assumption &amp; Dashboards'!$B$10</f>
        <v>15483.446708367954</v>
      </c>
      <c r="J16" s="283">
        <f>SUM(I5:I16)</f>
        <v>55449.363236728437</v>
      </c>
      <c r="K16" s="15"/>
      <c r="L16" s="15"/>
      <c r="M16" s="15"/>
      <c r="N16" s="15"/>
    </row>
    <row r="17" spans="1:14" x14ac:dyDescent="0.2">
      <c r="A17" s="280">
        <v>13</v>
      </c>
      <c r="B17" s="281">
        <f>B16*(1+'General Assumption &amp; Dashboards'!$B$5)</f>
        <v>1006.0982359177758</v>
      </c>
      <c r="C17" s="281">
        <f>B17*'General Assumption &amp; Dashboards'!$B$6</f>
        <v>301.82947077533271</v>
      </c>
      <c r="D17" s="281">
        <f>C17*'General Assumption &amp; Dashboards'!$B$7</f>
        <v>105.64031477136645</v>
      </c>
      <c r="E17" s="281">
        <f>D17*'General Assumption &amp; Dashboards'!$B$8</f>
        <v>26.410078692841612</v>
      </c>
      <c r="F17" s="281">
        <f>G16*(1-'General Assumption &amp; Dashboards'!$B$11)</f>
        <v>92.900680250207728</v>
      </c>
      <c r="G17" s="281">
        <f t="shared" si="0"/>
        <v>119.31075894304934</v>
      </c>
      <c r="H17" s="282">
        <f>G17*'General Assumption &amp; Dashboards'!$B$9</f>
        <v>5965.5379471524666</v>
      </c>
      <c r="I17" s="283">
        <f>G17*'General Assumption &amp; Dashboards'!$B$10</f>
        <v>17896.613841457402</v>
      </c>
      <c r="J17" s="14"/>
      <c r="K17" s="14"/>
      <c r="L17" s="14"/>
      <c r="M17" s="14"/>
      <c r="N17" s="14"/>
    </row>
    <row r="18" spans="1:14" x14ac:dyDescent="0.2">
      <c r="A18" s="280">
        <v>14</v>
      </c>
      <c r="B18" s="281">
        <f>B17*(1+'General Assumption &amp; Dashboards'!$B$5)</f>
        <v>1066.4641300728424</v>
      </c>
      <c r="C18" s="281">
        <f>B18*'General Assumption &amp; Dashboards'!$B$6</f>
        <v>319.9392390218527</v>
      </c>
      <c r="D18" s="281">
        <f>C18*'General Assumption &amp; Dashboards'!$B$7</f>
        <v>111.97873365764843</v>
      </c>
      <c r="E18" s="281">
        <f>D18*'General Assumption &amp; Dashboards'!$B$8</f>
        <v>27.994683414412108</v>
      </c>
      <c r="F18" s="281">
        <f>G17*(1-'General Assumption &amp; Dashboards'!$B$11)</f>
        <v>107.37968304874441</v>
      </c>
      <c r="G18" s="281">
        <f t="shared" si="0"/>
        <v>135.37436646315652</v>
      </c>
      <c r="H18" s="282">
        <f>G18*'General Assumption &amp; Dashboards'!$B$9</f>
        <v>6768.7183231578256</v>
      </c>
      <c r="I18" s="283">
        <f>G18*'General Assumption &amp; Dashboards'!$B$10</f>
        <v>20306.154969473479</v>
      </c>
      <c r="J18" s="14"/>
      <c r="K18" s="14"/>
      <c r="L18" s="14"/>
      <c r="M18" s="14"/>
      <c r="N18" s="14"/>
    </row>
    <row r="19" spans="1:14" x14ac:dyDescent="0.2">
      <c r="A19" s="280">
        <v>15</v>
      </c>
      <c r="B19" s="281">
        <f>B18*(1+'General Assumption &amp; Dashboards'!$B$5)</f>
        <v>1130.451977877213</v>
      </c>
      <c r="C19" s="281">
        <f>B19*'General Assumption &amp; Dashboards'!$B$6</f>
        <v>339.13559336316388</v>
      </c>
      <c r="D19" s="281">
        <f>C19*'General Assumption &amp; Dashboards'!$B$7</f>
        <v>118.69745767710735</v>
      </c>
      <c r="E19" s="281">
        <f>D19*'General Assumption &amp; Dashboards'!$B$8</f>
        <v>29.674364419276838</v>
      </c>
      <c r="F19" s="281">
        <f>G18*(1-'General Assumption &amp; Dashboards'!$B$11)</f>
        <v>121.83692981684086</v>
      </c>
      <c r="G19" s="281">
        <f t="shared" si="0"/>
        <v>151.51129423611769</v>
      </c>
      <c r="H19" s="282">
        <f>G19*'General Assumption &amp; Dashboards'!$B$9</f>
        <v>7575.5647118058841</v>
      </c>
      <c r="I19" s="283">
        <f>G19*'General Assumption &amp; Dashboards'!$B$10</f>
        <v>22726.694135417652</v>
      </c>
      <c r="J19" s="14"/>
      <c r="K19" s="14"/>
      <c r="L19" s="14"/>
      <c r="M19" s="14"/>
      <c r="N19" s="14"/>
    </row>
    <row r="20" spans="1:14" x14ac:dyDescent="0.2">
      <c r="A20" s="280">
        <v>16</v>
      </c>
      <c r="B20" s="281">
        <f>B19*(1+'General Assumption &amp; Dashboards'!$B$5)</f>
        <v>1198.2790965498459</v>
      </c>
      <c r="C20" s="281">
        <f>B20*'General Assumption &amp; Dashboards'!$B$6</f>
        <v>359.48372896495374</v>
      </c>
      <c r="D20" s="281">
        <f>C20*'General Assumption &amp; Dashboards'!$B$7</f>
        <v>125.81930513773381</v>
      </c>
      <c r="E20" s="281">
        <f>D20*'General Assumption &amp; Dashboards'!$B$8</f>
        <v>31.454826284433452</v>
      </c>
      <c r="F20" s="281">
        <f>G19*(1-'General Assumption &amp; Dashboards'!$B$11)</f>
        <v>136.36016481250593</v>
      </c>
      <c r="G20" s="281">
        <f t="shared" si="0"/>
        <v>167.81499109693937</v>
      </c>
      <c r="H20" s="282">
        <f>G20*'General Assumption &amp; Dashboards'!$B$9</f>
        <v>8390.7495548469687</v>
      </c>
      <c r="I20" s="283">
        <f>G20*'General Assumption &amp; Dashboards'!$B$10</f>
        <v>25172.248664540904</v>
      </c>
      <c r="J20" s="14"/>
      <c r="K20" s="14"/>
      <c r="L20" s="14"/>
      <c r="M20" s="14"/>
      <c r="N20" s="14"/>
    </row>
    <row r="21" spans="1:14" x14ac:dyDescent="0.2">
      <c r="A21" s="280">
        <v>17</v>
      </c>
      <c r="B21" s="281">
        <f>B20*(1+'General Assumption &amp; Dashboards'!$B$5)</f>
        <v>1270.1758423428366</v>
      </c>
      <c r="C21" s="281">
        <f>B21*'General Assumption &amp; Dashboards'!$B$6</f>
        <v>381.05275270285097</v>
      </c>
      <c r="D21" s="281">
        <f>C21*'General Assumption &amp; Dashboards'!$B$7</f>
        <v>133.36846344599783</v>
      </c>
      <c r="E21" s="281">
        <f>D21*'General Assumption &amp; Dashboards'!$B$8</f>
        <v>33.342115861499458</v>
      </c>
      <c r="F21" s="281">
        <f>G20*(1-'General Assumption &amp; Dashboards'!$B$11)</f>
        <v>151.03349198724544</v>
      </c>
      <c r="G21" s="281">
        <f t="shared" si="0"/>
        <v>184.37560784874489</v>
      </c>
      <c r="H21" s="282">
        <f>G21*'General Assumption &amp; Dashboards'!$B$9</f>
        <v>9218.7803924372438</v>
      </c>
      <c r="I21" s="283">
        <f>G21*'General Assumption &amp; Dashboards'!$B$10</f>
        <v>27656.341177311733</v>
      </c>
      <c r="J21" s="14"/>
      <c r="K21" s="14"/>
      <c r="L21" s="14"/>
      <c r="M21" s="14"/>
      <c r="N21" s="14"/>
    </row>
    <row r="22" spans="1:14" x14ac:dyDescent="0.2">
      <c r="A22" s="280">
        <v>18</v>
      </c>
      <c r="B22" s="281">
        <f>B21*(1+'General Assumption &amp; Dashboards'!$B$5)</f>
        <v>1346.3863928834069</v>
      </c>
      <c r="C22" s="281">
        <f>B22*'General Assumption &amp; Dashboards'!$B$6</f>
        <v>403.91591786502204</v>
      </c>
      <c r="D22" s="281">
        <f>C22*'General Assumption &amp; Dashboards'!$B$7</f>
        <v>141.37057125275771</v>
      </c>
      <c r="E22" s="281">
        <f>D22*'General Assumption &amp; Dashboards'!$B$8</f>
        <v>35.342642813189428</v>
      </c>
      <c r="F22" s="281">
        <f>G21*(1-'General Assumption &amp; Dashboards'!$B$11)</f>
        <v>165.93804706387041</v>
      </c>
      <c r="G22" s="281">
        <f t="shared" si="0"/>
        <v>201.28068987705984</v>
      </c>
      <c r="H22" s="282">
        <f>G22*'General Assumption &amp; Dashboards'!$B$9</f>
        <v>10064.034493852992</v>
      </c>
      <c r="I22" s="283">
        <f>G22*'General Assumption &amp; Dashboards'!$B$10</f>
        <v>30192.103481558977</v>
      </c>
      <c r="J22" s="14"/>
      <c r="K22" s="14"/>
      <c r="L22" s="14"/>
      <c r="M22" s="14"/>
      <c r="N22" s="14"/>
    </row>
    <row r="23" spans="1:14" x14ac:dyDescent="0.2">
      <c r="A23" s="280">
        <v>19</v>
      </c>
      <c r="B23" s="281">
        <f>B22*(1+'General Assumption &amp; Dashboards'!$B$5)</f>
        <v>1427.1695764564113</v>
      </c>
      <c r="C23" s="281">
        <f>B23*'General Assumption &amp; Dashboards'!$B$6</f>
        <v>428.15087293692335</v>
      </c>
      <c r="D23" s="281">
        <f>C23*'General Assumption &amp; Dashboards'!$B$7</f>
        <v>149.85280552792315</v>
      </c>
      <c r="E23" s="281">
        <f>D23*'General Assumption &amp; Dashboards'!$B$8</f>
        <v>37.463201381980788</v>
      </c>
      <c r="F23" s="281">
        <f>G22*(1-'General Assumption &amp; Dashboards'!$B$11)</f>
        <v>181.15262088935387</v>
      </c>
      <c r="G23" s="281">
        <f t="shared" si="0"/>
        <v>218.61582227133465</v>
      </c>
      <c r="H23" s="282">
        <f>G23*'General Assumption &amp; Dashboards'!$B$9</f>
        <v>10930.791113566733</v>
      </c>
      <c r="I23" s="283">
        <f>G23*'General Assumption &amp; Dashboards'!$B$10</f>
        <v>32792.3733407002</v>
      </c>
      <c r="J23" s="14"/>
      <c r="K23" s="14"/>
      <c r="L23" s="14"/>
      <c r="M23" s="14"/>
      <c r="N23" s="14"/>
    </row>
    <row r="24" spans="1:14" x14ac:dyDescent="0.2">
      <c r="A24" s="280">
        <v>20</v>
      </c>
      <c r="B24" s="281">
        <f>B23*(1+'General Assumption &amp; Dashboards'!$B$5)</f>
        <v>1512.799751043796</v>
      </c>
      <c r="C24" s="281">
        <f>B24*'General Assumption &amp; Dashboards'!$B$6</f>
        <v>453.83992531313879</v>
      </c>
      <c r="D24" s="281">
        <f>C24*'General Assumption &amp; Dashboards'!$B$7</f>
        <v>158.84397385959858</v>
      </c>
      <c r="E24" s="281">
        <f>D24*'General Assumption &amp; Dashboards'!$B$8</f>
        <v>39.710993464899644</v>
      </c>
      <c r="F24" s="281">
        <f>G23*(1-'General Assumption &amp; Dashboards'!$B$11)</f>
        <v>196.7542400442012</v>
      </c>
      <c r="G24" s="281">
        <f t="shared" si="0"/>
        <v>236.46523350910084</v>
      </c>
      <c r="H24" s="282">
        <f>G24*'General Assumption &amp; Dashboards'!$B$9</f>
        <v>11823.261675455042</v>
      </c>
      <c r="I24" s="283">
        <f>G24*'General Assumption &amp; Dashboards'!$B$10</f>
        <v>35469.785026365127</v>
      </c>
      <c r="J24" s="14"/>
      <c r="K24" s="14"/>
      <c r="L24" s="14"/>
      <c r="M24" s="14"/>
      <c r="N24" s="14"/>
    </row>
    <row r="25" spans="1:14" x14ac:dyDescent="0.2">
      <c r="A25" s="280">
        <v>21</v>
      </c>
      <c r="B25" s="281">
        <f>B24*(1+'General Assumption &amp; Dashboards'!$B$5)</f>
        <v>1603.5677361064238</v>
      </c>
      <c r="C25" s="281">
        <f>B25*'General Assumption &amp; Dashboards'!$B$6</f>
        <v>481.07032083192712</v>
      </c>
      <c r="D25" s="281">
        <f>C25*'General Assumption &amp; Dashboards'!$B$7</f>
        <v>168.37461229117449</v>
      </c>
      <c r="E25" s="281">
        <f>D25*'General Assumption &amp; Dashboards'!$B$8</f>
        <v>42.093653072793622</v>
      </c>
      <c r="F25" s="281">
        <f>G24*(1-'General Assumption &amp; Dashboards'!$B$11)</f>
        <v>212.81871015819075</v>
      </c>
      <c r="G25" s="281">
        <f t="shared" si="0"/>
        <v>254.91236323098437</v>
      </c>
      <c r="H25" s="282">
        <f>G25*'General Assumption &amp; Dashboards'!$B$9</f>
        <v>12745.618161549219</v>
      </c>
      <c r="I25" s="283">
        <f>G25*'General Assumption &amp; Dashboards'!$B$10</f>
        <v>38236.854484647658</v>
      </c>
      <c r="J25" s="14"/>
      <c r="K25" s="14"/>
      <c r="L25" s="14"/>
      <c r="M25" s="14"/>
      <c r="N25" s="14"/>
    </row>
    <row r="26" spans="1:14" x14ac:dyDescent="0.2">
      <c r="A26" s="280">
        <v>22</v>
      </c>
      <c r="B26" s="281">
        <f>B25*(1+'General Assumption &amp; Dashboards'!$B$5)</f>
        <v>1699.7818002728093</v>
      </c>
      <c r="C26" s="281">
        <f>B26*'General Assumption &amp; Dashboards'!$B$6</f>
        <v>509.93454008184278</v>
      </c>
      <c r="D26" s="281">
        <f>C26*'General Assumption &amp; Dashboards'!$B$7</f>
        <v>178.47708902864497</v>
      </c>
      <c r="E26" s="281">
        <f>D26*'General Assumption &amp; Dashboards'!$B$8</f>
        <v>44.619272257161242</v>
      </c>
      <c r="F26" s="281">
        <f>G25*(1-'General Assumption &amp; Dashboards'!$B$11)</f>
        <v>229.42112690788593</v>
      </c>
      <c r="G26" s="281">
        <f t="shared" si="0"/>
        <v>274.04039916504718</v>
      </c>
      <c r="H26" s="282">
        <f>G26*'General Assumption &amp; Dashboards'!$B$9</f>
        <v>13702.019958252358</v>
      </c>
      <c r="I26" s="283">
        <f>G26*'General Assumption &amp; Dashboards'!$B$10</f>
        <v>41106.059874757077</v>
      </c>
      <c r="J26" s="14"/>
      <c r="K26" s="14"/>
      <c r="L26" s="14"/>
      <c r="M26" s="14"/>
      <c r="N26" s="14"/>
    </row>
    <row r="27" spans="1:14" x14ac:dyDescent="0.2">
      <c r="A27" s="280">
        <v>23</v>
      </c>
      <c r="B27" s="281">
        <f>B26*(1+'General Assumption &amp; Dashboards'!$B$5)</f>
        <v>1801.768708289178</v>
      </c>
      <c r="C27" s="281">
        <f>B27*'General Assumption &amp; Dashboards'!$B$6</f>
        <v>540.5306124867534</v>
      </c>
      <c r="D27" s="281">
        <f>C27*'General Assumption &amp; Dashboards'!$B$7</f>
        <v>189.18571437036368</v>
      </c>
      <c r="E27" s="281">
        <f>D27*'General Assumption &amp; Dashboards'!$B$8</f>
        <v>47.296428592590921</v>
      </c>
      <c r="F27" s="281">
        <f>G26*(1-'General Assumption &amp; Dashboards'!$B$11)</f>
        <v>246.63635924854248</v>
      </c>
      <c r="G27" s="281">
        <f t="shared" si="0"/>
        <v>293.9327878411334</v>
      </c>
      <c r="H27" s="282">
        <f>G27*'General Assumption &amp; Dashboards'!$B$9</f>
        <v>14696.63939205667</v>
      </c>
      <c r="I27" s="283">
        <f>G27*'General Assumption &amp; Dashboards'!$B$10</f>
        <v>44089.918176170009</v>
      </c>
      <c r="J27" s="14"/>
      <c r="K27" s="14"/>
      <c r="L27" s="14"/>
      <c r="M27" s="14"/>
      <c r="N27" s="14"/>
    </row>
    <row r="28" spans="1:14" s="16" customFormat="1" x14ac:dyDescent="0.2">
      <c r="A28" s="280">
        <v>24</v>
      </c>
      <c r="B28" s="281">
        <f>B27*(1+'General Assumption &amp; Dashboards'!$B$5)</f>
        <v>1909.8748307865287</v>
      </c>
      <c r="C28" s="281">
        <f>B28*'General Assumption &amp; Dashboards'!$B$6</f>
        <v>572.96244923595862</v>
      </c>
      <c r="D28" s="281">
        <f>C28*'General Assumption &amp; Dashboards'!$B$7</f>
        <v>200.5368572325855</v>
      </c>
      <c r="E28" s="281">
        <f>D28*'General Assumption &amp; Dashboards'!$B$8</f>
        <v>50.134214308146376</v>
      </c>
      <c r="F28" s="281">
        <f>G27*(1-'General Assumption &amp; Dashboards'!$B$11)</f>
        <v>264.5395090570201</v>
      </c>
      <c r="G28" s="281">
        <f t="shared" si="0"/>
        <v>314.6737233651665</v>
      </c>
      <c r="H28" s="282">
        <f>G28*'General Assumption &amp; Dashboards'!$B$9</f>
        <v>15733.686168258324</v>
      </c>
      <c r="I28" s="283">
        <f>G28*'General Assumption &amp; Dashboards'!$B$10</f>
        <v>47201.058504774977</v>
      </c>
      <c r="J28" s="15"/>
      <c r="K28" s="283">
        <f>SUM(I17:I28)</f>
        <v>382846.2056771752</v>
      </c>
      <c r="L28" s="15"/>
      <c r="M28" s="15"/>
      <c r="N28" s="15"/>
    </row>
    <row r="29" spans="1:14" x14ac:dyDescent="0.2">
      <c r="A29" s="280">
        <v>25</v>
      </c>
      <c r="B29" s="281">
        <f>B28*(1+'General Assumption &amp; Dashboards'!$B$5)</f>
        <v>2024.4673206337206</v>
      </c>
      <c r="C29" s="281">
        <f>B29*'General Assumption &amp; Dashboards'!$B$6</f>
        <v>607.34019619011622</v>
      </c>
      <c r="D29" s="281">
        <f>C29*'General Assumption &amp; Dashboards'!$B$7</f>
        <v>212.56906866654066</v>
      </c>
      <c r="E29" s="281">
        <f>D29*'General Assumption &amp; Dashboards'!$B$8</f>
        <v>53.142267166635165</v>
      </c>
      <c r="F29" s="281">
        <f>G28*(1-'General Assumption &amp; Dashboards'!$B$11)</f>
        <v>283.20635102864986</v>
      </c>
      <c r="G29" s="281">
        <f t="shared" si="0"/>
        <v>336.34861819528504</v>
      </c>
      <c r="H29" s="282">
        <f>G29*'General Assumption &amp; Dashboards'!$B$9</f>
        <v>16817.430909764251</v>
      </c>
      <c r="I29" s="283">
        <f>G29*'General Assumption &amp; Dashboards'!$B$10</f>
        <v>50452.292729292756</v>
      </c>
      <c r="J29" s="14"/>
      <c r="K29" s="14"/>
      <c r="L29" s="14"/>
      <c r="M29" s="14"/>
      <c r="N29" s="14"/>
    </row>
    <row r="30" spans="1:14" x14ac:dyDescent="0.2">
      <c r="A30" s="280">
        <v>26</v>
      </c>
      <c r="B30" s="281">
        <f>B29*(1+'General Assumption &amp; Dashboards'!$B$5)</f>
        <v>2145.9353598717439</v>
      </c>
      <c r="C30" s="281">
        <f>B30*'General Assumption &amp; Dashboards'!$B$6</f>
        <v>643.78060796152317</v>
      </c>
      <c r="D30" s="281">
        <f>C30*'General Assumption &amp; Dashboards'!$B$7</f>
        <v>225.32321278653311</v>
      </c>
      <c r="E30" s="281">
        <f>D30*'General Assumption &amp; Dashboards'!$B$8</f>
        <v>56.330803196633276</v>
      </c>
      <c r="F30" s="281">
        <f>G29*(1-'General Assumption &amp; Dashboards'!$B$11)</f>
        <v>302.71375637575653</v>
      </c>
      <c r="G30" s="281">
        <f t="shared" si="0"/>
        <v>359.0445595723898</v>
      </c>
      <c r="H30" s="282">
        <f>G30*'General Assumption &amp; Dashboards'!$B$9</f>
        <v>17952.227978619489</v>
      </c>
      <c r="I30" s="283">
        <f>G30*'General Assumption &amp; Dashboards'!$B$10</f>
        <v>53856.683935858469</v>
      </c>
      <c r="J30" s="14"/>
      <c r="K30" s="14"/>
      <c r="L30" s="14"/>
      <c r="M30" s="14"/>
      <c r="N30" s="14"/>
    </row>
    <row r="31" spans="1:14" x14ac:dyDescent="0.2">
      <c r="A31" s="280">
        <v>27</v>
      </c>
      <c r="B31" s="281">
        <f>B30*(1+'General Assumption &amp; Dashboards'!$B$5)</f>
        <v>2274.6914814640486</v>
      </c>
      <c r="C31" s="281">
        <f>B31*'General Assumption &amp; Dashboards'!$B$6</f>
        <v>682.4074444392146</v>
      </c>
      <c r="D31" s="281">
        <f>C31*'General Assumption &amp; Dashboards'!$B$7</f>
        <v>238.84260555372509</v>
      </c>
      <c r="E31" s="281">
        <f>D31*'General Assumption &amp; Dashboards'!$B$8</f>
        <v>59.710651388431273</v>
      </c>
      <c r="F31" s="281">
        <f>G30*(1-'General Assumption &amp; Dashboards'!$B$11)</f>
        <v>323.14010361515085</v>
      </c>
      <c r="G31" s="281">
        <f t="shared" si="0"/>
        <v>382.85075500358209</v>
      </c>
      <c r="H31" s="282">
        <f>G31*'General Assumption &amp; Dashboards'!$B$9</f>
        <v>19142.537750179104</v>
      </c>
      <c r="I31" s="283">
        <f>G31*'General Assumption &amp; Dashboards'!$B$10</f>
        <v>57427.613250537317</v>
      </c>
      <c r="J31" s="14"/>
      <c r="K31" s="14"/>
      <c r="L31" s="14"/>
      <c r="M31" s="14"/>
      <c r="N31" s="14"/>
    </row>
    <row r="32" spans="1:14" x14ac:dyDescent="0.2">
      <c r="A32" s="280">
        <v>28</v>
      </c>
      <c r="B32" s="281">
        <f>B31*(1+'General Assumption &amp; Dashboards'!$B$5)</f>
        <v>2411.1729703518918</v>
      </c>
      <c r="C32" s="281">
        <f>B32*'General Assumption &amp; Dashboards'!$B$6</f>
        <v>723.35189110556746</v>
      </c>
      <c r="D32" s="281">
        <f>C32*'General Assumption &amp; Dashboards'!$B$7</f>
        <v>253.17316188694861</v>
      </c>
      <c r="E32" s="281">
        <f>D32*'General Assumption &amp; Dashboards'!$B$8</f>
        <v>63.293290471737151</v>
      </c>
      <c r="F32" s="281">
        <f>G31*(1-'General Assumption &amp; Dashboards'!$B$11)</f>
        <v>344.56567950322392</v>
      </c>
      <c r="G32" s="281">
        <f t="shared" si="0"/>
        <v>407.85896997496104</v>
      </c>
      <c r="H32" s="282">
        <f>G32*'General Assumption &amp; Dashboards'!$B$9</f>
        <v>20392.948498748054</v>
      </c>
      <c r="I32" s="283">
        <f>G32*'General Assumption &amp; Dashboards'!$B$10</f>
        <v>61178.845496244154</v>
      </c>
      <c r="J32" s="14"/>
      <c r="K32" s="14"/>
      <c r="L32" s="14"/>
      <c r="M32" s="14"/>
      <c r="N32" s="14"/>
    </row>
    <row r="33" spans="1:14" x14ac:dyDescent="0.2">
      <c r="A33" s="280">
        <v>29</v>
      </c>
      <c r="B33" s="281">
        <f>B32*(1+'General Assumption &amp; Dashboards'!$B$5)</f>
        <v>2555.8433485730052</v>
      </c>
      <c r="C33" s="281">
        <f>B33*'General Assumption &amp; Dashboards'!$B$6</f>
        <v>766.75300457190156</v>
      </c>
      <c r="D33" s="281">
        <f>C33*'General Assumption &amp; Dashboards'!$B$7</f>
        <v>268.36355160016552</v>
      </c>
      <c r="E33" s="281">
        <f>D33*'General Assumption &amp; Dashboards'!$B$8</f>
        <v>67.09088790004138</v>
      </c>
      <c r="F33" s="281">
        <f>G32*(1-'General Assumption &amp; Dashboards'!$B$11)</f>
        <v>367.07307297746496</v>
      </c>
      <c r="G33" s="281">
        <f t="shared" si="0"/>
        <v>434.16396087750633</v>
      </c>
      <c r="H33" s="282">
        <f>G33*'General Assumption &amp; Dashboards'!$B$9</f>
        <v>21708.198043875316</v>
      </c>
      <c r="I33" s="283">
        <f>G33*'General Assumption &amp; Dashboards'!$B$10</f>
        <v>65124.594131625949</v>
      </c>
      <c r="J33" s="14"/>
      <c r="K33" s="14"/>
      <c r="L33" s="14"/>
      <c r="M33" s="14"/>
      <c r="N33" s="14"/>
    </row>
    <row r="34" spans="1:14" x14ac:dyDescent="0.2">
      <c r="A34" s="280">
        <v>30</v>
      </c>
      <c r="B34" s="281">
        <f>B33*(1+'General Assumption &amp; Dashboards'!$B$5)</f>
        <v>2709.1939494873855</v>
      </c>
      <c r="C34" s="281">
        <f>B34*'General Assumption &amp; Dashboards'!$B$6</f>
        <v>812.75818484621561</v>
      </c>
      <c r="D34" s="281">
        <f>C34*'General Assumption &amp; Dashboards'!$B$7</f>
        <v>284.46536469617547</v>
      </c>
      <c r="E34" s="281">
        <f>D34*'General Assumption &amp; Dashboards'!$B$8</f>
        <v>71.116341174043868</v>
      </c>
      <c r="F34" s="281">
        <f>G33*(1-'General Assumption &amp; Dashboards'!$B$11)</f>
        <v>390.7475647897557</v>
      </c>
      <c r="G34" s="281">
        <f t="shared" si="0"/>
        <v>461.86390596379954</v>
      </c>
      <c r="H34" s="282">
        <f>G34*'General Assumption &amp; Dashboards'!$B$9</f>
        <v>23093.195298189978</v>
      </c>
      <c r="I34" s="283">
        <f>G34*'General Assumption &amp; Dashboards'!$B$10</f>
        <v>69279.585894569929</v>
      </c>
      <c r="J34" s="14"/>
      <c r="K34" s="14"/>
      <c r="L34" s="14"/>
      <c r="M34" s="14"/>
      <c r="N34" s="14"/>
    </row>
    <row r="35" spans="1:14" x14ac:dyDescent="0.2">
      <c r="A35" s="280">
        <v>31</v>
      </c>
      <c r="B35" s="281">
        <f>B34*(1+'General Assumption &amp; Dashboards'!$B$5)</f>
        <v>2871.7455864566286</v>
      </c>
      <c r="C35" s="281">
        <f>B35*'General Assumption &amp; Dashboards'!$B$6</f>
        <v>861.52367593698852</v>
      </c>
      <c r="D35" s="281">
        <f>C35*'General Assumption &amp; Dashboards'!$B$7</f>
        <v>301.53328657794594</v>
      </c>
      <c r="E35" s="281">
        <f>D35*'General Assumption &amp; Dashboards'!$B$8</f>
        <v>75.383321644486486</v>
      </c>
      <c r="F35" s="281">
        <f>G34*(1-'General Assumption &amp; Dashboards'!$B$11)</f>
        <v>415.67751536741957</v>
      </c>
      <c r="G35" s="281">
        <f t="shared" si="0"/>
        <v>491.06083701190607</v>
      </c>
      <c r="H35" s="282">
        <f>G35*'General Assumption &amp; Dashboards'!$B$9</f>
        <v>24553.041850595302</v>
      </c>
      <c r="I35" s="283">
        <f>G35*'General Assumption &amp; Dashboards'!$B$10</f>
        <v>73659.12555178591</v>
      </c>
      <c r="J35" s="14"/>
      <c r="K35" s="14"/>
      <c r="L35" s="14"/>
      <c r="M35" s="14"/>
      <c r="N35" s="14"/>
    </row>
    <row r="36" spans="1:14" x14ac:dyDescent="0.2">
      <c r="A36" s="280">
        <v>32</v>
      </c>
      <c r="B36" s="281">
        <f>B35*(1+'General Assumption &amp; Dashboards'!$B$5)</f>
        <v>3044.0503216440266</v>
      </c>
      <c r="C36" s="281">
        <f>B36*'General Assumption &amp; Dashboards'!$B$6</f>
        <v>913.21509649320797</v>
      </c>
      <c r="D36" s="281">
        <f>C36*'General Assumption &amp; Dashboards'!$B$7</f>
        <v>319.62528377262277</v>
      </c>
      <c r="E36" s="281">
        <f>D36*'General Assumption &amp; Dashboards'!$B$8</f>
        <v>79.906320943155691</v>
      </c>
      <c r="F36" s="281">
        <f>G35*(1-'General Assumption &amp; Dashboards'!$B$11)</f>
        <v>441.95475331071549</v>
      </c>
      <c r="G36" s="281">
        <f t="shared" si="0"/>
        <v>521.86107425387115</v>
      </c>
      <c r="H36" s="282">
        <f>G36*'General Assumption &amp; Dashboards'!$B$9</f>
        <v>26093.053712693556</v>
      </c>
      <c r="I36" s="283">
        <f>G36*'General Assumption &amp; Dashboards'!$B$10</f>
        <v>78279.161138080672</v>
      </c>
      <c r="J36" s="14"/>
      <c r="K36" s="14"/>
      <c r="L36" s="14"/>
      <c r="M36" s="14"/>
      <c r="N36" s="14"/>
    </row>
    <row r="37" spans="1:14" x14ac:dyDescent="0.2">
      <c r="A37" s="280">
        <v>33</v>
      </c>
      <c r="B37" s="281">
        <f>B36*(1+'General Assumption &amp; Dashboards'!$B$5)</f>
        <v>3226.6933409426683</v>
      </c>
      <c r="C37" s="281">
        <f>B37*'General Assumption &amp; Dashboards'!$B$6</f>
        <v>968.00800228280048</v>
      </c>
      <c r="D37" s="281">
        <f>C37*'General Assumption &amp; Dashboards'!$B$7</f>
        <v>338.80280079898017</v>
      </c>
      <c r="E37" s="281">
        <f>D37*'General Assumption &amp; Dashboards'!$B$8</f>
        <v>84.700700199745043</v>
      </c>
      <c r="F37" s="281">
        <f>G36*(1-'General Assumption &amp; Dashboards'!$B$11)</f>
        <v>469.67496682848406</v>
      </c>
      <c r="G37" s="281">
        <f t="shared" ref="G37:G68" si="1">E37+F37</f>
        <v>554.37566702822915</v>
      </c>
      <c r="H37" s="282">
        <f>G37*'General Assumption &amp; Dashboards'!$B$9</f>
        <v>27718.783351411457</v>
      </c>
      <c r="I37" s="283">
        <f>G37*'General Assumption &amp; Dashboards'!$B$10</f>
        <v>83156.350054234368</v>
      </c>
      <c r="J37" s="14"/>
      <c r="K37" s="14"/>
      <c r="L37" s="14"/>
      <c r="M37" s="14"/>
      <c r="N37" s="14"/>
    </row>
    <row r="38" spans="1:14" x14ac:dyDescent="0.2">
      <c r="A38" s="280">
        <v>34</v>
      </c>
      <c r="B38" s="281">
        <f>B37*(1+'General Assumption &amp; Dashboards'!$B$5)</f>
        <v>3420.2949413992287</v>
      </c>
      <c r="C38" s="281">
        <f>B38*'General Assumption &amp; Dashboards'!$B$6</f>
        <v>1026.0884824197685</v>
      </c>
      <c r="D38" s="281">
        <f>C38*'General Assumption &amp; Dashboards'!$B$7</f>
        <v>359.13096884691896</v>
      </c>
      <c r="E38" s="281">
        <f>D38*'General Assumption &amp; Dashboards'!$B$8</f>
        <v>89.78274221172974</v>
      </c>
      <c r="F38" s="281">
        <f>G37*(1-'General Assumption &amp; Dashboards'!$B$11)</f>
        <v>498.93810032540625</v>
      </c>
      <c r="G38" s="281">
        <f t="shared" si="1"/>
        <v>588.72084253713604</v>
      </c>
      <c r="H38" s="282">
        <f>G38*'General Assumption &amp; Dashboards'!$B$9</f>
        <v>29436.042126856802</v>
      </c>
      <c r="I38" s="283">
        <f>G38*'General Assumption &amp; Dashboards'!$B$10</f>
        <v>88308.126380570407</v>
      </c>
      <c r="J38" s="14"/>
      <c r="K38" s="14"/>
      <c r="L38" s="14"/>
      <c r="M38" s="14"/>
      <c r="N38" s="14"/>
    </row>
    <row r="39" spans="1:14" x14ac:dyDescent="0.2">
      <c r="A39" s="280">
        <v>35</v>
      </c>
      <c r="B39" s="281">
        <f>B38*(1+'General Assumption &amp; Dashboards'!$B$5)</f>
        <v>3625.5126378831828</v>
      </c>
      <c r="C39" s="281">
        <f>B39*'General Assumption &amp; Dashboards'!$B$6</f>
        <v>1087.6537913649547</v>
      </c>
      <c r="D39" s="281">
        <f>C39*'General Assumption &amp; Dashboards'!$B$7</f>
        <v>380.6788269777341</v>
      </c>
      <c r="E39" s="281">
        <f>D39*'General Assumption &amp; Dashboards'!$B$8</f>
        <v>95.169706744433526</v>
      </c>
      <c r="F39" s="281">
        <f>G38*(1-'General Assumption &amp; Dashboards'!$B$11)</f>
        <v>529.8487582834224</v>
      </c>
      <c r="G39" s="281">
        <f t="shared" si="1"/>
        <v>625.01846502785588</v>
      </c>
      <c r="H39" s="282">
        <f>G39*'General Assumption &amp; Dashboards'!$B$9</f>
        <v>31250.923251392793</v>
      </c>
      <c r="I39" s="283">
        <f>G39*'General Assumption &amp; Dashboards'!$B$10</f>
        <v>93752.769754178385</v>
      </c>
      <c r="J39" s="14"/>
      <c r="K39" s="14"/>
      <c r="L39" s="14"/>
      <c r="M39" s="14"/>
      <c r="N39" s="14"/>
    </row>
    <row r="40" spans="1:14" s="16" customFormat="1" x14ac:dyDescent="0.2">
      <c r="A40" s="280">
        <v>36</v>
      </c>
      <c r="B40" s="281">
        <f>B39*(1+'General Assumption &amp; Dashboards'!$B$5)</f>
        <v>3843.0433961561739</v>
      </c>
      <c r="C40" s="281">
        <f>B40*'General Assumption &amp; Dashboards'!$B$6</f>
        <v>1152.9130188468521</v>
      </c>
      <c r="D40" s="281">
        <f>C40*'General Assumption &amp; Dashboards'!$B$7</f>
        <v>403.51955659639822</v>
      </c>
      <c r="E40" s="281">
        <f>D40*'General Assumption &amp; Dashboards'!$B$8</f>
        <v>100.87988914909955</v>
      </c>
      <c r="F40" s="281">
        <f>G39*(1-'General Assumption &amp; Dashboards'!$B$11)</f>
        <v>562.51661852507027</v>
      </c>
      <c r="G40" s="281">
        <f t="shared" si="1"/>
        <v>663.39650767416981</v>
      </c>
      <c r="H40" s="282">
        <f>G40*'General Assumption &amp; Dashboards'!$B$9</f>
        <v>33169.825383708492</v>
      </c>
      <c r="I40" s="283">
        <f>G40*'General Assumption &amp; Dashboards'!$B$10</f>
        <v>99509.476151125476</v>
      </c>
      <c r="J40" s="15"/>
      <c r="K40" s="15"/>
      <c r="L40" s="283">
        <f>SUM(I29:I40)</f>
        <v>873984.62446810375</v>
      </c>
      <c r="M40" s="15"/>
      <c r="N40" s="15"/>
    </row>
    <row r="41" spans="1:14" x14ac:dyDescent="0.2">
      <c r="A41" s="280">
        <v>37</v>
      </c>
      <c r="B41" s="281">
        <f>B40*(1+'General Assumption &amp; Dashboards'!$B$5)</f>
        <v>4073.6259999255444</v>
      </c>
      <c r="C41" s="281">
        <f>B41*'General Assumption &amp; Dashboards'!$B$6</f>
        <v>1222.0877999776633</v>
      </c>
      <c r="D41" s="281">
        <f>C41*'General Assumption &amp; Dashboards'!$B$7</f>
        <v>427.73072999218215</v>
      </c>
      <c r="E41" s="281">
        <f>D41*'General Assumption &amp; Dashboards'!$B$8</f>
        <v>106.93268249804554</v>
      </c>
      <c r="F41" s="281">
        <f>G40*(1-'General Assumption &amp; Dashboards'!$B$11)</f>
        <v>597.05685690675284</v>
      </c>
      <c r="G41" s="281">
        <f t="shared" si="1"/>
        <v>703.98953940479839</v>
      </c>
      <c r="H41" s="282">
        <f>G41*'General Assumption &amp; Dashboards'!$B$9</f>
        <v>35199.476970239921</v>
      </c>
      <c r="I41" s="283">
        <f>G41*'General Assumption &amp; Dashboards'!$B$10</f>
        <v>105598.43091071976</v>
      </c>
      <c r="J41" s="14"/>
      <c r="K41" s="14"/>
      <c r="L41" s="14"/>
      <c r="M41" s="14"/>
      <c r="N41" s="14"/>
    </row>
    <row r="42" spans="1:14" x14ac:dyDescent="0.2">
      <c r="A42" s="280">
        <v>38</v>
      </c>
      <c r="B42" s="281">
        <f>B41*(1+'General Assumption &amp; Dashboards'!$B$5)</f>
        <v>4318.0435599210768</v>
      </c>
      <c r="C42" s="281">
        <f>B42*'General Assumption &amp; Dashboards'!$B$6</f>
        <v>1295.413067976323</v>
      </c>
      <c r="D42" s="281">
        <f>C42*'General Assumption &amp; Dashboards'!$B$7</f>
        <v>453.39457379171301</v>
      </c>
      <c r="E42" s="281">
        <f>D42*'General Assumption &amp; Dashboards'!$B$8</f>
        <v>113.34864344792825</v>
      </c>
      <c r="F42" s="281">
        <f>G41*(1-'General Assumption &amp; Dashboards'!$B$11)</f>
        <v>633.59058546431856</v>
      </c>
      <c r="G42" s="281">
        <f t="shared" si="1"/>
        <v>746.93922891224679</v>
      </c>
      <c r="H42" s="282">
        <f>G42*'General Assumption &amp; Dashboards'!$B$9</f>
        <v>37346.961445612338</v>
      </c>
      <c r="I42" s="283">
        <f>G42*'General Assumption &amp; Dashboards'!$B$10</f>
        <v>112040.88433683701</v>
      </c>
      <c r="J42" s="14"/>
      <c r="K42" s="14"/>
      <c r="L42" s="14"/>
      <c r="M42" s="14"/>
      <c r="N42" s="14"/>
    </row>
    <row r="43" spans="1:14" x14ac:dyDescent="0.2">
      <c r="A43" s="280">
        <v>39</v>
      </c>
      <c r="B43" s="281">
        <f>B42*(1+'General Assumption &amp; Dashboards'!$B$5)</f>
        <v>4577.1261735163416</v>
      </c>
      <c r="C43" s="281">
        <f>B43*'General Assumption &amp; Dashboards'!$B$6</f>
        <v>1373.1378520549024</v>
      </c>
      <c r="D43" s="281">
        <f>C43*'General Assumption &amp; Dashboards'!$B$7</f>
        <v>480.5982482192158</v>
      </c>
      <c r="E43" s="281">
        <f>D43*'General Assumption &amp; Dashboards'!$B$8</f>
        <v>120.14956205480395</v>
      </c>
      <c r="F43" s="281">
        <f>G42*(1-'General Assumption &amp; Dashboards'!$B$11)</f>
        <v>672.24530602102209</v>
      </c>
      <c r="G43" s="281">
        <f t="shared" si="1"/>
        <v>792.39486807582603</v>
      </c>
      <c r="H43" s="282">
        <f>G43*'General Assumption &amp; Dashboards'!$B$9</f>
        <v>39619.743403791304</v>
      </c>
      <c r="I43" s="283">
        <f>G43*'General Assumption &amp; Dashboards'!$B$10</f>
        <v>118859.2302113739</v>
      </c>
      <c r="J43" s="14"/>
      <c r="K43" s="14"/>
      <c r="L43" s="14"/>
      <c r="M43" s="14"/>
      <c r="N43" s="14"/>
    </row>
    <row r="44" spans="1:14" x14ac:dyDescent="0.2">
      <c r="A44" s="280">
        <v>40</v>
      </c>
      <c r="B44" s="281">
        <f>B43*(1+'General Assumption &amp; Dashboards'!$B$5)</f>
        <v>4851.7537439273219</v>
      </c>
      <c r="C44" s="281">
        <f>B44*'General Assumption &amp; Dashboards'!$B$6</f>
        <v>1455.5261231781965</v>
      </c>
      <c r="D44" s="281">
        <f>C44*'General Assumption &amp; Dashboards'!$B$7</f>
        <v>509.43414311236876</v>
      </c>
      <c r="E44" s="281">
        <f>D44*'General Assumption &amp; Dashboards'!$B$8</f>
        <v>127.35853577809219</v>
      </c>
      <c r="F44" s="281">
        <f>G43*(1-'General Assumption &amp; Dashboards'!$B$11)</f>
        <v>713.15538126824345</v>
      </c>
      <c r="G44" s="281">
        <f t="shared" si="1"/>
        <v>840.51391704633568</v>
      </c>
      <c r="H44" s="282">
        <f>G44*'General Assumption &amp; Dashboards'!$B$9</f>
        <v>42025.695852316785</v>
      </c>
      <c r="I44" s="283">
        <f>G44*'General Assumption &amp; Dashboards'!$B$10</f>
        <v>126077.08755695036</v>
      </c>
      <c r="J44" s="14"/>
      <c r="K44" s="14"/>
      <c r="L44" s="14"/>
      <c r="M44" s="14"/>
      <c r="N44" s="14"/>
    </row>
    <row r="45" spans="1:14" x14ac:dyDescent="0.2">
      <c r="A45" s="280">
        <v>41</v>
      </c>
      <c r="B45" s="281">
        <f>B44*(1+'General Assumption &amp; Dashboards'!$B$5)</f>
        <v>5142.8589685629613</v>
      </c>
      <c r="C45" s="281">
        <f>B45*'General Assumption &amp; Dashboards'!$B$6</f>
        <v>1542.8576905688883</v>
      </c>
      <c r="D45" s="281">
        <f>C45*'General Assumption &amp; Dashboards'!$B$7</f>
        <v>540.00019169911081</v>
      </c>
      <c r="E45" s="281">
        <f>D45*'General Assumption &amp; Dashboards'!$B$8</f>
        <v>135.0000479247777</v>
      </c>
      <c r="F45" s="281">
        <f>G44*(1-'General Assumption &amp; Dashboards'!$B$11)</f>
        <v>756.46252534170208</v>
      </c>
      <c r="G45" s="281">
        <f t="shared" si="1"/>
        <v>891.46257326647981</v>
      </c>
      <c r="H45" s="282">
        <f>G45*'General Assumption &amp; Dashboards'!$B$9</f>
        <v>44573.128663323987</v>
      </c>
      <c r="I45" s="283">
        <f>G45*'General Assumption &amp; Dashboards'!$B$10</f>
        <v>133719.38598997198</v>
      </c>
      <c r="J45" s="14"/>
      <c r="K45" s="14"/>
      <c r="L45" s="14"/>
      <c r="M45" s="14"/>
      <c r="N45" s="14"/>
    </row>
    <row r="46" spans="1:14" x14ac:dyDescent="0.2">
      <c r="A46" s="280">
        <v>42</v>
      </c>
      <c r="B46" s="281">
        <f>B45*(1+'General Assumption &amp; Dashboards'!$B$5)</f>
        <v>5451.4305066767392</v>
      </c>
      <c r="C46" s="281">
        <f>B46*'General Assumption &amp; Dashboards'!$B$6</f>
        <v>1635.4291520030217</v>
      </c>
      <c r="D46" s="281">
        <f>C46*'General Assumption &amp; Dashboards'!$B$7</f>
        <v>572.40020320105759</v>
      </c>
      <c r="E46" s="281">
        <f>D46*'General Assumption &amp; Dashboards'!$B$8</f>
        <v>143.1000508002644</v>
      </c>
      <c r="F46" s="281">
        <f>G45*(1-'General Assumption &amp; Dashboards'!$B$11)</f>
        <v>802.31631593983184</v>
      </c>
      <c r="G46" s="281">
        <f t="shared" si="1"/>
        <v>945.41636674009624</v>
      </c>
      <c r="H46" s="282">
        <f>G46*'General Assumption &amp; Dashboards'!$B$9</f>
        <v>47270.818337004814</v>
      </c>
      <c r="I46" s="283">
        <f>G46*'General Assumption &amp; Dashboards'!$B$10</f>
        <v>141812.45501101445</v>
      </c>
      <c r="J46" s="14"/>
      <c r="K46" s="14"/>
      <c r="L46" s="14"/>
      <c r="M46" s="14"/>
      <c r="N46" s="14"/>
    </row>
    <row r="47" spans="1:14" x14ac:dyDescent="0.2">
      <c r="A47" s="280">
        <v>43</v>
      </c>
      <c r="B47" s="281">
        <f>B46*(1+'General Assumption &amp; Dashboards'!$B$5)</f>
        <v>5778.5163370773435</v>
      </c>
      <c r="C47" s="281">
        <f>B47*'General Assumption &amp; Dashboards'!$B$6</f>
        <v>1733.5549011232031</v>
      </c>
      <c r="D47" s="281">
        <f>C47*'General Assumption &amp; Dashboards'!$B$7</f>
        <v>606.74421539312107</v>
      </c>
      <c r="E47" s="281">
        <f>D47*'General Assumption &amp; Dashboards'!$B$8</f>
        <v>151.68605384828027</v>
      </c>
      <c r="F47" s="281">
        <f>G46*(1-'General Assumption &amp; Dashboards'!$B$11)</f>
        <v>850.87473006608661</v>
      </c>
      <c r="G47" s="281">
        <f t="shared" si="1"/>
        <v>1002.5607839143669</v>
      </c>
      <c r="H47" s="282">
        <f>G47*'General Assumption &amp; Dashboards'!$B$9</f>
        <v>50128.039195718346</v>
      </c>
      <c r="I47" s="283">
        <f>G47*'General Assumption &amp; Dashboards'!$B$10</f>
        <v>150384.11758715502</v>
      </c>
      <c r="J47" s="14"/>
      <c r="K47" s="14"/>
      <c r="L47" s="14"/>
      <c r="M47" s="14"/>
      <c r="N47" s="14"/>
    </row>
    <row r="48" spans="1:14" x14ac:dyDescent="0.2">
      <c r="A48" s="280">
        <v>44</v>
      </c>
      <c r="B48" s="281">
        <f>B47*(1+'General Assumption &amp; Dashboards'!$B$5)</f>
        <v>6125.2273173019839</v>
      </c>
      <c r="C48" s="281">
        <f>B48*'General Assumption &amp; Dashboards'!$B$6</f>
        <v>1837.5681951905951</v>
      </c>
      <c r="D48" s="281">
        <f>C48*'General Assumption &amp; Dashboards'!$B$7</f>
        <v>643.14886831670822</v>
      </c>
      <c r="E48" s="281">
        <f>D48*'General Assumption &amp; Dashboards'!$B$8</f>
        <v>160.78721707917705</v>
      </c>
      <c r="F48" s="281">
        <f>G47*(1-'General Assumption &amp; Dashboards'!$B$11)</f>
        <v>902.30470552293025</v>
      </c>
      <c r="G48" s="281">
        <f t="shared" si="1"/>
        <v>1063.0919226021074</v>
      </c>
      <c r="H48" s="282">
        <f>G48*'General Assumption &amp; Dashboards'!$B$9</f>
        <v>53154.596130105369</v>
      </c>
      <c r="I48" s="283">
        <f>G48*'General Assumption &amp; Dashboards'!$B$10</f>
        <v>159463.7883903161</v>
      </c>
      <c r="J48" s="14"/>
      <c r="K48" s="14"/>
      <c r="L48" s="14"/>
      <c r="M48" s="14"/>
      <c r="N48" s="14"/>
    </row>
    <row r="49" spans="1:14" x14ac:dyDescent="0.2">
      <c r="A49" s="280">
        <v>45</v>
      </c>
      <c r="B49" s="281">
        <f>B48*(1+'General Assumption &amp; Dashboards'!$B$5)</f>
        <v>6492.7409563401034</v>
      </c>
      <c r="C49" s="281">
        <f>B49*'General Assumption &amp; Dashboards'!$B$6</f>
        <v>1947.822286902031</v>
      </c>
      <c r="D49" s="281">
        <f>C49*'General Assumption &amp; Dashboards'!$B$7</f>
        <v>681.73780041571081</v>
      </c>
      <c r="E49" s="281">
        <f>D49*'General Assumption &amp; Dashboards'!$B$8</f>
        <v>170.4344501039277</v>
      </c>
      <c r="F49" s="281">
        <f>G48*(1-'General Assumption &amp; Dashboards'!$B$11)</f>
        <v>956.78273034189669</v>
      </c>
      <c r="G49" s="281">
        <f t="shared" si="1"/>
        <v>1127.2171804458244</v>
      </c>
      <c r="H49" s="282">
        <f>G49*'General Assumption &amp; Dashboards'!$B$9</f>
        <v>56360.859022291217</v>
      </c>
      <c r="I49" s="283">
        <f>G49*'General Assumption &amp; Dashboards'!$B$10</f>
        <v>169082.57706687367</v>
      </c>
      <c r="J49" s="14"/>
      <c r="K49" s="14"/>
      <c r="L49" s="14"/>
      <c r="M49" s="14"/>
      <c r="N49" s="14"/>
    </row>
    <row r="50" spans="1:14" x14ac:dyDescent="0.2">
      <c r="A50" s="280">
        <v>46</v>
      </c>
      <c r="B50" s="281">
        <f>B49*(1+'General Assumption &amp; Dashboards'!$B$5)</f>
        <v>6882.3054137205099</v>
      </c>
      <c r="C50" s="281">
        <f>B50*'General Assumption &amp; Dashboards'!$B$6</f>
        <v>2064.691624116153</v>
      </c>
      <c r="D50" s="281">
        <f>C50*'General Assumption &amp; Dashboards'!$B$7</f>
        <v>722.64206844065347</v>
      </c>
      <c r="E50" s="281">
        <f>D50*'General Assumption &amp; Dashboards'!$B$8</f>
        <v>180.66051711016337</v>
      </c>
      <c r="F50" s="281">
        <f>G49*(1-'General Assumption &amp; Dashboards'!$B$11)</f>
        <v>1014.495462401242</v>
      </c>
      <c r="G50" s="281">
        <f t="shared" si="1"/>
        <v>1195.1559795114053</v>
      </c>
      <c r="H50" s="282">
        <f>G50*'General Assumption &amp; Dashboards'!$B$9</f>
        <v>59757.798975570266</v>
      </c>
      <c r="I50" s="283">
        <f>G50*'General Assumption &amp; Dashboards'!$B$10</f>
        <v>179273.39692671079</v>
      </c>
      <c r="J50" s="14"/>
      <c r="K50" s="14"/>
      <c r="L50" s="14"/>
      <c r="M50" s="14"/>
      <c r="N50" s="14"/>
    </row>
    <row r="51" spans="1:14" x14ac:dyDescent="0.2">
      <c r="A51" s="280">
        <v>47</v>
      </c>
      <c r="B51" s="281">
        <f>B50*(1+'General Assumption &amp; Dashboards'!$B$5)</f>
        <v>7295.2437385437406</v>
      </c>
      <c r="C51" s="281">
        <f>B51*'General Assumption &amp; Dashboards'!$B$6</f>
        <v>2188.5731215631222</v>
      </c>
      <c r="D51" s="281">
        <f>C51*'General Assumption &amp; Dashboards'!$B$7</f>
        <v>766.00059254709277</v>
      </c>
      <c r="E51" s="281">
        <f>D51*'General Assumption &amp; Dashboards'!$B$8</f>
        <v>191.50014813677319</v>
      </c>
      <c r="F51" s="281">
        <f>G50*(1-'General Assumption &amp; Dashboards'!$B$11)</f>
        <v>1075.6403815602648</v>
      </c>
      <c r="G51" s="281">
        <f t="shared" si="1"/>
        <v>1267.1405296970379</v>
      </c>
      <c r="H51" s="282">
        <f>G51*'General Assumption &amp; Dashboards'!$B$9</f>
        <v>63357.026484851893</v>
      </c>
      <c r="I51" s="283">
        <f>G51*'General Assumption &amp; Dashboards'!$B$10</f>
        <v>190071.07945455567</v>
      </c>
      <c r="J51" s="14"/>
      <c r="K51" s="14"/>
      <c r="L51" s="14"/>
      <c r="M51" s="14"/>
      <c r="N51" s="14"/>
    </row>
    <row r="52" spans="1:14" s="16" customFormat="1" x14ac:dyDescent="0.2">
      <c r="A52" s="280">
        <v>48</v>
      </c>
      <c r="B52" s="281">
        <f>B51*(1+'General Assumption &amp; Dashboards'!$B$5)</f>
        <v>7732.9583628563651</v>
      </c>
      <c r="C52" s="281">
        <f>B52*'General Assumption &amp; Dashboards'!$B$6</f>
        <v>2319.8875088569093</v>
      </c>
      <c r="D52" s="281">
        <f>C52*'General Assumption &amp; Dashboards'!$B$7</f>
        <v>811.96062809991827</v>
      </c>
      <c r="E52" s="281">
        <f>D52*'General Assumption &amp; Dashboards'!$B$8</f>
        <v>202.99015702497957</v>
      </c>
      <c r="F52" s="281">
        <f>G51*(1-'General Assumption &amp; Dashboards'!$B$11)</f>
        <v>1140.4264767273341</v>
      </c>
      <c r="G52" s="281">
        <f t="shared" si="1"/>
        <v>1343.4166337523138</v>
      </c>
      <c r="H52" s="282">
        <f>G52*'General Assumption &amp; Dashboards'!$B$9</f>
        <v>67170.83168761569</v>
      </c>
      <c r="I52" s="283">
        <f>G52*'General Assumption &amp; Dashboards'!$B$10</f>
        <v>201512.49506284707</v>
      </c>
      <c r="J52" s="15"/>
      <c r="K52" s="15"/>
      <c r="L52" s="15"/>
      <c r="M52" s="283">
        <f>SUM(I41:I52)</f>
        <v>1787894.9285053259</v>
      </c>
      <c r="N52" s="15"/>
    </row>
    <row r="53" spans="1:14" x14ac:dyDescent="0.2">
      <c r="A53" s="280">
        <v>49</v>
      </c>
      <c r="B53" s="281">
        <f>B52*(1+'General Assumption &amp; Dashboards'!$B$5)</f>
        <v>8196.9358646277469</v>
      </c>
      <c r="C53" s="281">
        <f>B53*'General Assumption &amp; Dashboards'!$B$6</f>
        <v>2459.0807593883242</v>
      </c>
      <c r="D53" s="281">
        <f>C53*'General Assumption &amp; Dashboards'!$B$7</f>
        <v>860.67826578591337</v>
      </c>
      <c r="E53" s="281">
        <f>D53*'General Assumption &amp; Dashboards'!$B$8</f>
        <v>215.16956644647834</v>
      </c>
      <c r="F53" s="281">
        <f>G52*(1-'General Assumption &amp; Dashboards'!$B$11)</f>
        <v>1209.0749703770825</v>
      </c>
      <c r="G53" s="281">
        <f t="shared" si="1"/>
        <v>1424.2445368235608</v>
      </c>
      <c r="H53" s="282">
        <f>G53*'General Assumption &amp; Dashboards'!$B$9</f>
        <v>71212.226841178039</v>
      </c>
      <c r="I53" s="283">
        <f>G53*'General Assumption &amp; Dashboards'!$B$10</f>
        <v>213636.68052353413</v>
      </c>
      <c r="J53" s="14"/>
      <c r="K53" s="14"/>
      <c r="L53" s="14"/>
      <c r="M53" s="14"/>
      <c r="N53" s="14"/>
    </row>
    <row r="54" spans="1:14" x14ac:dyDescent="0.2">
      <c r="A54" s="280">
        <v>50</v>
      </c>
      <c r="B54" s="281">
        <f>B53*(1+'General Assumption &amp; Dashboards'!$B$5)</f>
        <v>8688.752016505412</v>
      </c>
      <c r="C54" s="281">
        <f>B54*'General Assumption &amp; Dashboards'!$B$6</f>
        <v>2606.6256049516237</v>
      </c>
      <c r="D54" s="281">
        <f>C54*'General Assumption &amp; Dashboards'!$B$7</f>
        <v>912.31896173306825</v>
      </c>
      <c r="E54" s="281">
        <f>D54*'General Assumption &amp; Dashboards'!$B$8</f>
        <v>228.07974043326706</v>
      </c>
      <c r="F54" s="281">
        <f>G53*(1-'General Assumption &amp; Dashboards'!$B$11)</f>
        <v>1281.8200831412048</v>
      </c>
      <c r="G54" s="281">
        <f t="shared" si="1"/>
        <v>1509.8998235744718</v>
      </c>
      <c r="H54" s="282">
        <f>G54*'General Assumption &amp; Dashboards'!$B$9</f>
        <v>75494.991178723591</v>
      </c>
      <c r="I54" s="283">
        <f>G54*'General Assumption &amp; Dashboards'!$B$10</f>
        <v>226484.97353617079</v>
      </c>
      <c r="J54" s="14"/>
      <c r="K54" s="14"/>
      <c r="L54" s="14"/>
      <c r="M54" s="14"/>
      <c r="N54" s="14"/>
    </row>
    <row r="55" spans="1:14" x14ac:dyDescent="0.2">
      <c r="A55" s="280">
        <v>51</v>
      </c>
      <c r="B55" s="281">
        <f>B54*(1+'General Assumption &amp; Dashboards'!$B$5)</f>
        <v>9210.0771374957367</v>
      </c>
      <c r="C55" s="281">
        <f>B55*'General Assumption &amp; Dashboards'!$B$6</f>
        <v>2763.023141248721</v>
      </c>
      <c r="D55" s="281">
        <f>C55*'General Assumption &amp; Dashboards'!$B$7</f>
        <v>967.05809943705231</v>
      </c>
      <c r="E55" s="281">
        <f>D55*'General Assumption &amp; Dashboards'!$B$8</f>
        <v>241.76452485926308</v>
      </c>
      <c r="F55" s="281">
        <f>G54*(1-'General Assumption &amp; Dashboards'!$B$11)</f>
        <v>1358.9098412170247</v>
      </c>
      <c r="G55" s="281">
        <f t="shared" si="1"/>
        <v>1600.6743660762877</v>
      </c>
      <c r="H55" s="282">
        <f>G55*'General Assumption &amp; Dashboards'!$B$9</f>
        <v>80033.718303814385</v>
      </c>
      <c r="I55" s="283">
        <f>G55*'General Assumption &amp; Dashboards'!$B$10</f>
        <v>240101.15491144315</v>
      </c>
      <c r="J55" s="14"/>
      <c r="K55" s="14"/>
      <c r="L55" s="14"/>
      <c r="M55" s="14"/>
      <c r="N55" s="14"/>
    </row>
    <row r="56" spans="1:14" x14ac:dyDescent="0.2">
      <c r="A56" s="280">
        <v>52</v>
      </c>
      <c r="B56" s="281">
        <f>B55*(1+'General Assumption &amp; Dashboards'!$B$5)</f>
        <v>9762.6817657454812</v>
      </c>
      <c r="C56" s="281">
        <f>B56*'General Assumption &amp; Dashboards'!$B$6</f>
        <v>2928.8045297236445</v>
      </c>
      <c r="D56" s="281">
        <f>C56*'General Assumption &amp; Dashboards'!$B$7</f>
        <v>1025.0815854032755</v>
      </c>
      <c r="E56" s="281">
        <f>D56*'General Assumption &amp; Dashboards'!$B$8</f>
        <v>256.27039635081888</v>
      </c>
      <c r="F56" s="281">
        <f>G55*(1-'General Assumption &amp; Dashboards'!$B$11)</f>
        <v>1440.606929468659</v>
      </c>
      <c r="G56" s="281">
        <f t="shared" si="1"/>
        <v>1696.8773258194778</v>
      </c>
      <c r="H56" s="282">
        <f>G56*'General Assumption &amp; Dashboards'!$B$9</f>
        <v>84843.866290973892</v>
      </c>
      <c r="I56" s="283">
        <f>G56*'General Assumption &amp; Dashboards'!$B$10</f>
        <v>254531.59887292166</v>
      </c>
      <c r="J56" s="14"/>
      <c r="K56" s="14"/>
      <c r="L56" s="14"/>
      <c r="M56" s="14"/>
      <c r="N56" s="14"/>
    </row>
    <row r="57" spans="1:14" x14ac:dyDescent="0.2">
      <c r="A57" s="280">
        <v>53</v>
      </c>
      <c r="B57" s="281">
        <f>B56*(1+'General Assumption &amp; Dashboards'!$B$5)</f>
        <v>10348.442671690211</v>
      </c>
      <c r="C57" s="281">
        <f>B57*'General Assumption &amp; Dashboards'!$B$6</f>
        <v>3104.5328015070631</v>
      </c>
      <c r="D57" s="281">
        <f>C57*'General Assumption &amp; Dashboards'!$B$7</f>
        <v>1086.5864805274721</v>
      </c>
      <c r="E57" s="281">
        <f>D57*'General Assumption &amp; Dashboards'!$B$8</f>
        <v>271.64662013186802</v>
      </c>
      <c r="F57" s="281">
        <f>G56*(1-'General Assumption &amp; Dashboards'!$B$11)</f>
        <v>1527.1895932375301</v>
      </c>
      <c r="G57" s="281">
        <f t="shared" si="1"/>
        <v>1798.8362133693981</v>
      </c>
      <c r="H57" s="282">
        <f>G57*'General Assumption &amp; Dashboards'!$B$9</f>
        <v>89941.810668469901</v>
      </c>
      <c r="I57" s="283">
        <f>G57*'General Assumption &amp; Dashboards'!$B$10</f>
        <v>269825.43200540973</v>
      </c>
      <c r="J57" s="14"/>
      <c r="K57" s="14"/>
      <c r="L57" s="14"/>
      <c r="M57" s="14"/>
      <c r="N57" s="14"/>
    </row>
    <row r="58" spans="1:14" x14ac:dyDescent="0.2">
      <c r="A58" s="280">
        <v>54</v>
      </c>
      <c r="B58" s="281">
        <f>B57*(1+'General Assumption &amp; Dashboards'!$B$5)</f>
        <v>10969.349231991624</v>
      </c>
      <c r="C58" s="281">
        <f>B58*'General Assumption &amp; Dashboards'!$B$6</f>
        <v>3290.8047695974869</v>
      </c>
      <c r="D58" s="281">
        <f>C58*'General Assumption &amp; Dashboards'!$B$7</f>
        <v>1151.7816693591203</v>
      </c>
      <c r="E58" s="281">
        <f>D58*'General Assumption &amp; Dashboards'!$B$8</f>
        <v>287.94541733978008</v>
      </c>
      <c r="F58" s="281">
        <f>G57*(1-'General Assumption &amp; Dashboards'!$B$11)</f>
        <v>1618.9525920324584</v>
      </c>
      <c r="G58" s="281">
        <f t="shared" si="1"/>
        <v>1906.8980093722384</v>
      </c>
      <c r="H58" s="282">
        <f>G58*'General Assumption &amp; Dashboards'!$B$9</f>
        <v>95344.900468611915</v>
      </c>
      <c r="I58" s="283">
        <f>G58*'General Assumption &amp; Dashboards'!$B$10</f>
        <v>286034.70140583575</v>
      </c>
      <c r="J58" s="14"/>
      <c r="K58" s="14"/>
      <c r="L58" s="14"/>
      <c r="M58" s="14"/>
      <c r="N58" s="14"/>
    </row>
    <row r="59" spans="1:14" x14ac:dyDescent="0.2">
      <c r="A59" s="280">
        <v>55</v>
      </c>
      <c r="B59" s="281">
        <f>B58*(1+'General Assumption &amp; Dashboards'!$B$5)</f>
        <v>11627.510185911122</v>
      </c>
      <c r="C59" s="281">
        <f>B59*'General Assumption &amp; Dashboards'!$B$6</f>
        <v>3488.2530557733367</v>
      </c>
      <c r="D59" s="281">
        <f>C59*'General Assumption &amp; Dashboards'!$B$7</f>
        <v>1220.8885695206677</v>
      </c>
      <c r="E59" s="281">
        <f>D59*'General Assumption &amp; Dashboards'!$B$8</f>
        <v>305.22214238016693</v>
      </c>
      <c r="F59" s="281">
        <f>G58*(1-'General Assumption &amp; Dashboards'!$B$11)</f>
        <v>1716.2082084350147</v>
      </c>
      <c r="G59" s="281">
        <f t="shared" si="1"/>
        <v>2021.4303508151816</v>
      </c>
      <c r="H59" s="282">
        <f>G59*'General Assumption &amp; Dashboards'!$B$9</f>
        <v>101071.51754075907</v>
      </c>
      <c r="I59" s="283">
        <f>G59*'General Assumption &amp; Dashboards'!$B$10</f>
        <v>303214.55262227723</v>
      </c>
      <c r="J59" s="14"/>
      <c r="K59" s="14"/>
      <c r="L59" s="14"/>
      <c r="M59" s="14"/>
      <c r="N59" s="14"/>
    </row>
    <row r="60" spans="1:14" x14ac:dyDescent="0.2">
      <c r="A60" s="280">
        <v>56</v>
      </c>
      <c r="B60" s="281">
        <f>B59*(1+'General Assumption &amp; Dashboards'!$B$5)</f>
        <v>12325.16079706579</v>
      </c>
      <c r="C60" s="281">
        <f>B60*'General Assumption &amp; Dashboards'!$B$6</f>
        <v>3697.5482391197365</v>
      </c>
      <c r="D60" s="281">
        <f>C60*'General Assumption &amp; Dashboards'!$B$7</f>
        <v>1294.1418836919077</v>
      </c>
      <c r="E60" s="281">
        <f>D60*'General Assumption &amp; Dashboards'!$B$8</f>
        <v>323.53547092297691</v>
      </c>
      <c r="F60" s="281">
        <f>G59*(1-'General Assumption &amp; Dashboards'!$B$11)</f>
        <v>1819.2873157336635</v>
      </c>
      <c r="G60" s="281">
        <f t="shared" si="1"/>
        <v>2142.8227866566403</v>
      </c>
      <c r="H60" s="282">
        <f>G60*'General Assumption &amp; Dashboards'!$B$9</f>
        <v>107141.13933283201</v>
      </c>
      <c r="I60" s="283">
        <f>G60*'General Assumption &amp; Dashboards'!$B$10</f>
        <v>321423.41799849604</v>
      </c>
      <c r="J60" s="14"/>
      <c r="K60" s="14"/>
      <c r="L60" s="14"/>
      <c r="M60" s="14"/>
      <c r="N60" s="14"/>
    </row>
    <row r="61" spans="1:14" x14ac:dyDescent="0.2">
      <c r="A61" s="280">
        <v>57</v>
      </c>
      <c r="B61" s="281">
        <f>B60*(1+'General Assumption &amp; Dashboards'!$B$5)</f>
        <v>13064.670444889738</v>
      </c>
      <c r="C61" s="281">
        <f>B61*'General Assumption &amp; Dashboards'!$B$6</f>
        <v>3919.4011334669212</v>
      </c>
      <c r="D61" s="281">
        <f>C61*'General Assumption &amp; Dashboards'!$B$7</f>
        <v>1371.7903967134223</v>
      </c>
      <c r="E61" s="281">
        <f>D61*'General Assumption &amp; Dashboards'!$B$8</f>
        <v>342.94759917835557</v>
      </c>
      <c r="F61" s="281">
        <f>G60*(1-'General Assumption &amp; Dashboards'!$B$11)</f>
        <v>1928.5405079909763</v>
      </c>
      <c r="G61" s="281">
        <f t="shared" si="1"/>
        <v>2271.4881071693317</v>
      </c>
      <c r="H61" s="282">
        <f>G61*'General Assumption &amp; Dashboards'!$B$9</f>
        <v>113574.40535846658</v>
      </c>
      <c r="I61" s="283">
        <f>G61*'General Assumption &amp; Dashboards'!$B$10</f>
        <v>340723.21607539977</v>
      </c>
      <c r="J61" s="14"/>
      <c r="K61" s="14"/>
      <c r="L61" s="14"/>
      <c r="M61" s="14"/>
      <c r="N61" s="14"/>
    </row>
    <row r="62" spans="1:14" x14ac:dyDescent="0.2">
      <c r="A62" s="280">
        <v>58</v>
      </c>
      <c r="B62" s="281">
        <f>B61*(1+'General Assumption &amp; Dashboards'!$B$5)</f>
        <v>13848.550671583123</v>
      </c>
      <c r="C62" s="281">
        <f>B62*'General Assumption &amp; Dashboards'!$B$6</f>
        <v>4154.5652014749367</v>
      </c>
      <c r="D62" s="281">
        <f>C62*'General Assumption &amp; Dashboards'!$B$7</f>
        <v>1454.0978205162278</v>
      </c>
      <c r="E62" s="281">
        <f>D62*'General Assumption &amp; Dashboards'!$B$8</f>
        <v>363.52445512905695</v>
      </c>
      <c r="F62" s="281">
        <f>G61*(1-'General Assumption &amp; Dashboards'!$B$11)</f>
        <v>2044.3392964523985</v>
      </c>
      <c r="G62" s="281">
        <f t="shared" si="1"/>
        <v>2407.8637515814553</v>
      </c>
      <c r="H62" s="282">
        <f>G62*'General Assumption &amp; Dashboards'!$B$9</f>
        <v>120393.18757907276</v>
      </c>
      <c r="I62" s="283">
        <f>G62*'General Assumption &amp; Dashboards'!$B$10</f>
        <v>361179.56273721828</v>
      </c>
      <c r="J62" s="14"/>
      <c r="K62" s="14"/>
      <c r="L62" s="14"/>
      <c r="M62" s="14"/>
      <c r="N62" s="14"/>
    </row>
    <row r="63" spans="1:14" x14ac:dyDescent="0.2">
      <c r="A63" s="280">
        <v>59</v>
      </c>
      <c r="B63" s="281">
        <f>B62*(1+'General Assumption &amp; Dashboards'!$B$5)</f>
        <v>14679.463711878112</v>
      </c>
      <c r="C63" s="281">
        <f>B63*'General Assumption &amp; Dashboards'!$B$6</f>
        <v>4403.8391135634338</v>
      </c>
      <c r="D63" s="281">
        <f>C63*'General Assumption &amp; Dashboards'!$B$7</f>
        <v>1541.3436897472018</v>
      </c>
      <c r="E63" s="281">
        <f>D63*'General Assumption &amp; Dashboards'!$B$8</f>
        <v>385.33592243680044</v>
      </c>
      <c r="F63" s="281">
        <f>G62*(1-'General Assumption &amp; Dashboards'!$B$11)</f>
        <v>2167.0773764233099</v>
      </c>
      <c r="G63" s="281">
        <f t="shared" si="1"/>
        <v>2552.4132988601104</v>
      </c>
      <c r="H63" s="282">
        <f>G63*'General Assumption &amp; Dashboards'!$B$9</f>
        <v>127620.66494300553</v>
      </c>
      <c r="I63" s="283">
        <f>G63*'General Assumption &amp; Dashboards'!$B$10</f>
        <v>382861.99482901656</v>
      </c>
      <c r="J63" s="14"/>
      <c r="K63" s="14"/>
      <c r="L63" s="14"/>
      <c r="M63" s="14"/>
      <c r="N63" s="14"/>
    </row>
    <row r="64" spans="1:14" s="16" customFormat="1" x14ac:dyDescent="0.2">
      <c r="A64" s="280">
        <v>60</v>
      </c>
      <c r="B64" s="281">
        <f>B63*(1+'General Assumption &amp; Dashboards'!$B$5)</f>
        <v>15560.231534590799</v>
      </c>
      <c r="C64" s="281">
        <f>B64*'General Assumption &amp; Dashboards'!$B$6</f>
        <v>4668.0694603772399</v>
      </c>
      <c r="D64" s="281">
        <f>C64*'General Assumption &amp; Dashboards'!$B$7</f>
        <v>1633.8243111320339</v>
      </c>
      <c r="E64" s="281">
        <f>D64*'General Assumption &amp; Dashboards'!$B$8</f>
        <v>408.45607778300848</v>
      </c>
      <c r="F64" s="281">
        <f>G63*(1-'General Assumption &amp; Dashboards'!$B$11)</f>
        <v>2297.1719689740994</v>
      </c>
      <c r="G64" s="281">
        <f t="shared" si="1"/>
        <v>2705.6280467571078</v>
      </c>
      <c r="H64" s="282">
        <f>G64*'General Assumption &amp; Dashboards'!$B$9</f>
        <v>135281.4023378554</v>
      </c>
      <c r="I64" s="283">
        <f>G64*'General Assumption &amp; Dashboards'!$B$10</f>
        <v>405844.20701356616</v>
      </c>
      <c r="J64" s="15"/>
      <c r="K64" s="15"/>
      <c r="L64" s="15"/>
      <c r="M64" s="15"/>
      <c r="N64" s="283">
        <f>SUM(I53:I64)</f>
        <v>3605861.4925312893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N64"/>
  <sheetViews>
    <sheetView zoomScale="101" workbookViewId="0">
      <selection activeCell="B10" sqref="B5:B10"/>
    </sheetView>
  </sheetViews>
  <sheetFormatPr baseColWidth="10" defaultColWidth="8.83203125" defaultRowHeight="15" x14ac:dyDescent="0.2"/>
  <cols>
    <col min="1" max="1" width="15.5" customWidth="1"/>
    <col min="2" max="2" width="16" bestFit="1" customWidth="1"/>
    <col min="3" max="3" width="6.33203125" bestFit="1" customWidth="1"/>
    <col min="4" max="4" width="16.6640625" bestFit="1" customWidth="1"/>
    <col min="5" max="5" width="20.33203125" bestFit="1" customWidth="1"/>
    <col min="6" max="6" width="18.1640625" bestFit="1" customWidth="1"/>
    <col min="7" max="7" width="20.1640625" bestFit="1" customWidth="1"/>
    <col min="8" max="8" width="22" style="136" bestFit="1" customWidth="1"/>
    <col min="9" max="9" width="37.33203125" style="12" bestFit="1" customWidth="1"/>
    <col min="10" max="10" width="11" style="12" bestFit="1" customWidth="1"/>
    <col min="11" max="12" width="12" style="12" bestFit="1" customWidth="1"/>
    <col min="13" max="13" width="12.5" style="12" bestFit="1" customWidth="1"/>
    <col min="14" max="14" width="13.6640625" style="12" bestFit="1" customWidth="1"/>
  </cols>
  <sheetData>
    <row r="1" spans="1:14" ht="21" customHeight="1" x14ac:dyDescent="0.2">
      <c r="A1" s="163" t="s">
        <v>316</v>
      </c>
    </row>
    <row r="2" spans="1:14" ht="13.5" customHeight="1" x14ac:dyDescent="0.2">
      <c r="A2" s="1"/>
    </row>
    <row r="3" spans="1:14" ht="16.5" customHeight="1" x14ac:dyDescent="0.2">
      <c r="A3" s="164" t="s">
        <v>306</v>
      </c>
      <c r="B3" s="164" t="s">
        <v>317</v>
      </c>
      <c r="C3" s="164" t="s">
        <v>308</v>
      </c>
      <c r="D3" s="164" t="s">
        <v>309</v>
      </c>
      <c r="E3" s="164" t="s">
        <v>310</v>
      </c>
      <c r="F3" s="164" t="s">
        <v>311</v>
      </c>
      <c r="G3" s="164" t="s">
        <v>318</v>
      </c>
      <c r="H3" s="274" t="s">
        <v>319</v>
      </c>
      <c r="I3" s="275" t="s">
        <v>314</v>
      </c>
      <c r="J3" s="275" t="s">
        <v>61</v>
      </c>
      <c r="K3" s="275" t="s">
        <v>62</v>
      </c>
      <c r="L3" s="275" t="s">
        <v>63</v>
      </c>
      <c r="M3" s="275" t="s">
        <v>64</v>
      </c>
      <c r="N3" s="275" t="s">
        <v>65</v>
      </c>
    </row>
    <row r="4" spans="1:14" ht="16.5" customHeight="1" x14ac:dyDescent="0.2">
      <c r="A4" s="276" t="s">
        <v>315</v>
      </c>
      <c r="B4" s="277">
        <f>'General Assumption &amp; Dashboards'!C5</f>
        <v>0.05</v>
      </c>
      <c r="C4" s="277">
        <f>'General Assumption &amp; Dashboards'!C6</f>
        <v>0.25</v>
      </c>
      <c r="D4" s="277">
        <f>'General Assumption &amp; Dashboards'!C7</f>
        <v>0.3</v>
      </c>
      <c r="E4" s="277">
        <f>'General Assumption &amp; Dashboards'!C8</f>
        <v>0.2</v>
      </c>
      <c r="F4" s="277">
        <f>'General Assumption &amp; Dashboards'!C11</f>
        <v>0.05</v>
      </c>
      <c r="G4" s="20"/>
      <c r="H4" s="278">
        <f>'General Assumption &amp; Dashboards'!C9</f>
        <v>100</v>
      </c>
      <c r="I4" s="279">
        <f>'General Assumption &amp; Dashboards'!C10</f>
        <v>250</v>
      </c>
      <c r="J4" s="21"/>
      <c r="K4" s="21"/>
      <c r="L4" s="21"/>
      <c r="M4" s="21"/>
      <c r="N4" s="21"/>
    </row>
    <row r="5" spans="1:14" x14ac:dyDescent="0.2">
      <c r="A5" s="280">
        <v>1</v>
      </c>
      <c r="B5" s="11"/>
      <c r="C5" s="281">
        <f>B5*'General Assumption &amp; Dashboards'!$C$6</f>
        <v>0</v>
      </c>
      <c r="D5" s="281">
        <f>C5*'General Assumption &amp; Dashboards'!$C$7</f>
        <v>0</v>
      </c>
      <c r="E5" s="281">
        <f>D5*'General Assumption &amp; Dashboards'!$C$8</f>
        <v>0</v>
      </c>
      <c r="F5" s="281">
        <f>G4*(1-'General Assumption &amp; Dashboards'!$C$11)</f>
        <v>0</v>
      </c>
      <c r="G5" s="281">
        <f t="shared" ref="G5:G36" si="0">E5+F5</f>
        <v>0</v>
      </c>
      <c r="H5" s="282">
        <f>G5*'General Assumption &amp; Dashboards'!$C$9</f>
        <v>0</v>
      </c>
      <c r="I5" s="283">
        <f>G5*'General Assumption &amp; Dashboards'!$C$10</f>
        <v>0</v>
      </c>
      <c r="J5" s="14"/>
      <c r="K5" s="14"/>
      <c r="L5" s="14"/>
      <c r="M5" s="14"/>
      <c r="N5" s="14"/>
    </row>
    <row r="6" spans="1:14" x14ac:dyDescent="0.2">
      <c r="A6" s="280">
        <v>2</v>
      </c>
      <c r="B6" s="11"/>
      <c r="C6" s="281">
        <f>B6*'General Assumption &amp; Dashboards'!$C$6</f>
        <v>0</v>
      </c>
      <c r="D6" s="281">
        <f>C6*'General Assumption &amp; Dashboards'!$C$7</f>
        <v>0</v>
      </c>
      <c r="E6" s="281">
        <f>D6*'General Assumption &amp; Dashboards'!$C$8</f>
        <v>0</v>
      </c>
      <c r="F6" s="281">
        <f>G5*(1-'General Assumption &amp; Dashboards'!$C$11)</f>
        <v>0</v>
      </c>
      <c r="G6" s="281">
        <f t="shared" si="0"/>
        <v>0</v>
      </c>
      <c r="H6" s="282">
        <f>G6*'General Assumption &amp; Dashboards'!$C$9</f>
        <v>0</v>
      </c>
      <c r="I6" s="283">
        <f>G6*'General Assumption &amp; Dashboards'!$C$10</f>
        <v>0</v>
      </c>
      <c r="J6" s="14"/>
      <c r="K6" s="14"/>
      <c r="L6" s="14"/>
      <c r="M6" s="14"/>
      <c r="N6" s="14"/>
    </row>
    <row r="7" spans="1:14" x14ac:dyDescent="0.2">
      <c r="A7" s="280">
        <v>3</v>
      </c>
      <c r="B7" s="11"/>
      <c r="C7" s="281">
        <f>B7*'General Assumption &amp; Dashboards'!$C$6</f>
        <v>0</v>
      </c>
      <c r="D7" s="281">
        <f>C7*'General Assumption &amp; Dashboards'!$C$7</f>
        <v>0</v>
      </c>
      <c r="E7" s="281">
        <f>D7*'General Assumption &amp; Dashboards'!$C$8</f>
        <v>0</v>
      </c>
      <c r="F7" s="281">
        <f>G6*(1-'General Assumption &amp; Dashboards'!$C$11)</f>
        <v>0</v>
      </c>
      <c r="G7" s="281">
        <f t="shared" si="0"/>
        <v>0</v>
      </c>
      <c r="H7" s="282">
        <f>G7*'General Assumption &amp; Dashboards'!$C$9</f>
        <v>0</v>
      </c>
      <c r="I7" s="283">
        <f>G7*'General Assumption &amp; Dashboards'!$C$10</f>
        <v>0</v>
      </c>
      <c r="J7" s="14"/>
      <c r="K7" s="14"/>
      <c r="L7" s="14"/>
      <c r="M7" s="14"/>
      <c r="N7" s="14"/>
    </row>
    <row r="8" spans="1:14" x14ac:dyDescent="0.2">
      <c r="A8" s="280">
        <v>4</v>
      </c>
      <c r="B8" s="11"/>
      <c r="C8" s="281">
        <f>B8*'General Assumption &amp; Dashboards'!$C$6</f>
        <v>0</v>
      </c>
      <c r="D8" s="281">
        <f>C8*'General Assumption &amp; Dashboards'!$C$7</f>
        <v>0</v>
      </c>
      <c r="E8" s="281">
        <f>D8*'General Assumption &amp; Dashboards'!$C$8</f>
        <v>0</v>
      </c>
      <c r="F8" s="281">
        <f>G7*(1-'General Assumption &amp; Dashboards'!$C$11)</f>
        <v>0</v>
      </c>
      <c r="G8" s="281">
        <f t="shared" si="0"/>
        <v>0</v>
      </c>
      <c r="H8" s="282">
        <f>G8*'General Assumption &amp; Dashboards'!$C$9</f>
        <v>0</v>
      </c>
      <c r="I8" s="283">
        <f>G8*'General Assumption &amp; Dashboards'!$C$10</f>
        <v>0</v>
      </c>
      <c r="J8" s="14"/>
      <c r="K8" s="14"/>
      <c r="L8" s="14"/>
      <c r="M8" s="14"/>
      <c r="N8" s="14"/>
    </row>
    <row r="9" spans="1:14" x14ac:dyDescent="0.2">
      <c r="A9" s="280">
        <v>5</v>
      </c>
      <c r="B9" s="11"/>
      <c r="C9" s="281">
        <f>B9*'General Assumption &amp; Dashboards'!$C$6</f>
        <v>0</v>
      </c>
      <c r="D9" s="281">
        <f>C9*'General Assumption &amp; Dashboards'!$C$7</f>
        <v>0</v>
      </c>
      <c r="E9" s="281">
        <f>D9*'General Assumption &amp; Dashboards'!$C$8</f>
        <v>0</v>
      </c>
      <c r="F9" s="281">
        <f>G8*(1-'General Assumption &amp; Dashboards'!$C$11)</f>
        <v>0</v>
      </c>
      <c r="G9" s="281">
        <f t="shared" si="0"/>
        <v>0</v>
      </c>
      <c r="H9" s="282">
        <f>G9*'General Assumption &amp; Dashboards'!$C$9</f>
        <v>0</v>
      </c>
      <c r="I9" s="283">
        <f>G9*'General Assumption &amp; Dashboards'!$C$10</f>
        <v>0</v>
      </c>
      <c r="J9" s="14"/>
      <c r="K9" s="14"/>
      <c r="L9" s="14"/>
      <c r="M9" s="14"/>
      <c r="N9" s="14"/>
    </row>
    <row r="10" spans="1:14" x14ac:dyDescent="0.2">
      <c r="A10" s="280">
        <v>6</v>
      </c>
      <c r="B10" s="11"/>
      <c r="C10" s="281">
        <f>B10*'General Assumption &amp; Dashboards'!$C$6</f>
        <v>0</v>
      </c>
      <c r="D10" s="281">
        <f>C10*'General Assumption &amp; Dashboards'!$C$7</f>
        <v>0</v>
      </c>
      <c r="E10" s="281">
        <f>D10*'General Assumption &amp; Dashboards'!$C$8</f>
        <v>0</v>
      </c>
      <c r="F10" s="281">
        <f>G9*(1-'General Assumption &amp; Dashboards'!$C$11)</f>
        <v>0</v>
      </c>
      <c r="G10" s="281">
        <f t="shared" si="0"/>
        <v>0</v>
      </c>
      <c r="H10" s="282">
        <f>G10*'General Assumption &amp; Dashboards'!$C$9</f>
        <v>0</v>
      </c>
      <c r="I10" s="283">
        <f>G10*'General Assumption &amp; Dashboards'!$C$10</f>
        <v>0</v>
      </c>
      <c r="J10" s="14"/>
      <c r="K10" s="14"/>
      <c r="L10" s="14"/>
      <c r="M10" s="14"/>
      <c r="N10" s="14"/>
    </row>
    <row r="11" spans="1:14" x14ac:dyDescent="0.2">
      <c r="A11" s="280">
        <v>7</v>
      </c>
      <c r="B11" s="281">
        <v>670.04782031250022</v>
      </c>
      <c r="C11" s="281">
        <f>B11*'General Assumption &amp; Dashboards'!$C$6</f>
        <v>167.51195507812506</v>
      </c>
      <c r="D11" s="281">
        <f>C11*'General Assumption &amp; Dashboards'!$C$7</f>
        <v>50.253586523437512</v>
      </c>
      <c r="E11" s="281">
        <f>D11*'General Assumption &amp; Dashboards'!$C$8</f>
        <v>10.050717304687502</v>
      </c>
      <c r="F11" s="281">
        <f>G10*(1-'General Assumption &amp; Dashboards'!$C$11)</f>
        <v>0</v>
      </c>
      <c r="G11" s="281">
        <f t="shared" si="0"/>
        <v>10.050717304687502</v>
      </c>
      <c r="H11" s="282">
        <f>G11*'General Assumption &amp; Dashboards'!$C$9</f>
        <v>1005.0717304687503</v>
      </c>
      <c r="I11" s="283">
        <f>G11*'General Assumption &amp; Dashboards'!$C$10</f>
        <v>2512.6793261718758</v>
      </c>
      <c r="J11" s="14"/>
      <c r="K11" s="14"/>
      <c r="L11" s="14"/>
      <c r="M11" s="14"/>
      <c r="N11" s="14"/>
    </row>
    <row r="12" spans="1:14" x14ac:dyDescent="0.2">
      <c r="A12" s="280">
        <v>8</v>
      </c>
      <c r="B12" s="281">
        <f>B11*(1+'General Assumption &amp; Dashboards'!$C$5)</f>
        <v>703.55021132812522</v>
      </c>
      <c r="C12" s="281">
        <f>B12*'General Assumption &amp; Dashboards'!$C$6</f>
        <v>175.8875528320313</v>
      </c>
      <c r="D12" s="281">
        <f>C12*'General Assumption &amp; Dashboards'!$C$7</f>
        <v>52.76626584960939</v>
      </c>
      <c r="E12" s="281">
        <f>D12*'General Assumption &amp; Dashboards'!$C$8</f>
        <v>10.553253169921879</v>
      </c>
      <c r="F12" s="281">
        <f>G11*(1-'General Assumption &amp; Dashboards'!$C$11)</f>
        <v>9.5481814394531277</v>
      </c>
      <c r="G12" s="281">
        <f t="shared" si="0"/>
        <v>20.101434609375005</v>
      </c>
      <c r="H12" s="282">
        <f>G12*'General Assumption &amp; Dashboards'!$C$9</f>
        <v>2010.1434609375005</v>
      </c>
      <c r="I12" s="283">
        <f>G12*'General Assumption &amp; Dashboards'!$C$10</f>
        <v>5025.3586523437516</v>
      </c>
      <c r="J12" s="14"/>
      <c r="K12" s="14"/>
      <c r="L12" s="14"/>
      <c r="M12" s="14"/>
      <c r="N12" s="14"/>
    </row>
    <row r="13" spans="1:14" x14ac:dyDescent="0.2">
      <c r="A13" s="280">
        <v>9</v>
      </c>
      <c r="B13" s="281">
        <f>B12*(1+'General Assumption &amp; Dashboards'!$C$5)</f>
        <v>738.72772189453156</v>
      </c>
      <c r="C13" s="281">
        <f>B13*'General Assumption &amp; Dashboards'!$C$6</f>
        <v>184.68193047363289</v>
      </c>
      <c r="D13" s="281">
        <f>C13*'General Assumption &amp; Dashboards'!$C$7</f>
        <v>55.404579142089865</v>
      </c>
      <c r="E13" s="281">
        <f>D13*'General Assumption &amp; Dashboards'!$C$8</f>
        <v>11.080915828417973</v>
      </c>
      <c r="F13" s="281">
        <f>G12*(1-'General Assumption &amp; Dashboards'!$C$11)</f>
        <v>19.096362878906255</v>
      </c>
      <c r="G13" s="281">
        <f t="shared" si="0"/>
        <v>30.177278707324227</v>
      </c>
      <c r="H13" s="282">
        <f>G13*'General Assumption &amp; Dashboards'!$C$9</f>
        <v>3017.7278707324226</v>
      </c>
      <c r="I13" s="283">
        <f>G13*'General Assumption &amp; Dashboards'!$C$10</f>
        <v>7544.3196768310563</v>
      </c>
      <c r="J13" s="14"/>
      <c r="K13" s="14"/>
      <c r="L13" s="14"/>
      <c r="M13" s="14"/>
      <c r="N13" s="14"/>
    </row>
    <row r="14" spans="1:14" x14ac:dyDescent="0.2">
      <c r="A14" s="280">
        <v>10</v>
      </c>
      <c r="B14" s="281">
        <f>B13*(1+'General Assumption &amp; Dashboards'!$C$5)</f>
        <v>775.66410798925813</v>
      </c>
      <c r="C14" s="281">
        <f>B14*'General Assumption &amp; Dashboards'!$C$6</f>
        <v>193.91602699731453</v>
      </c>
      <c r="D14" s="281">
        <f>C14*'General Assumption &amp; Dashboards'!$C$7</f>
        <v>58.174808099194358</v>
      </c>
      <c r="E14" s="281">
        <f>D14*'General Assumption &amp; Dashboards'!$C$8</f>
        <v>11.634961619838872</v>
      </c>
      <c r="F14" s="281">
        <f>G13*(1-'General Assumption &amp; Dashboards'!$C$11)</f>
        <v>28.668414771958016</v>
      </c>
      <c r="G14" s="281">
        <f t="shared" si="0"/>
        <v>40.303376391796888</v>
      </c>
      <c r="H14" s="282">
        <f>G14*'General Assumption &amp; Dashboards'!$C$9</f>
        <v>4030.3376391796887</v>
      </c>
      <c r="I14" s="283">
        <f>G14*'General Assumption &amp; Dashboards'!$C$10</f>
        <v>10075.844097949222</v>
      </c>
      <c r="J14" s="14"/>
      <c r="K14" s="14"/>
      <c r="L14" s="14"/>
      <c r="M14" s="14"/>
      <c r="N14" s="14"/>
    </row>
    <row r="15" spans="1:14" x14ac:dyDescent="0.2">
      <c r="A15" s="280">
        <v>11</v>
      </c>
      <c r="B15" s="281">
        <f>B14*(1+'General Assumption &amp; Dashboards'!$C$5)</f>
        <v>814.44731338872111</v>
      </c>
      <c r="C15" s="281">
        <f>B15*'General Assumption &amp; Dashboards'!$C$6</f>
        <v>203.61182834718028</v>
      </c>
      <c r="D15" s="281">
        <f>C15*'General Assumption &amp; Dashboards'!$C$7</f>
        <v>61.083548504154081</v>
      </c>
      <c r="E15" s="281">
        <f>D15*'General Assumption &amp; Dashboards'!$C$8</f>
        <v>12.216709700830817</v>
      </c>
      <c r="F15" s="281">
        <f>G14*(1-'General Assumption &amp; Dashboards'!$C$11)</f>
        <v>38.288207572207043</v>
      </c>
      <c r="G15" s="281">
        <f t="shared" si="0"/>
        <v>50.504917273037861</v>
      </c>
      <c r="H15" s="282">
        <f>G15*'General Assumption &amp; Dashboards'!$C$9</f>
        <v>5050.4917273037863</v>
      </c>
      <c r="I15" s="283">
        <f>G15*'General Assumption &amp; Dashboards'!$C$10</f>
        <v>12626.229318259466</v>
      </c>
      <c r="J15" s="14"/>
      <c r="K15" s="14"/>
      <c r="L15" s="14"/>
      <c r="M15" s="14"/>
      <c r="N15" s="14"/>
    </row>
    <row r="16" spans="1:14" s="16" customFormat="1" x14ac:dyDescent="0.2">
      <c r="A16" s="280">
        <v>12</v>
      </c>
      <c r="B16" s="281">
        <f>B15*(1+'General Assumption &amp; Dashboards'!$C$5)</f>
        <v>855.16967905815716</v>
      </c>
      <c r="C16" s="281">
        <f>B16*'General Assumption &amp; Dashboards'!$C$6</f>
        <v>213.79241976453929</v>
      </c>
      <c r="D16" s="281">
        <f>C16*'General Assumption &amp; Dashboards'!$C$7</f>
        <v>64.137725929361778</v>
      </c>
      <c r="E16" s="281">
        <f>D16*'General Assumption &amp; Dashboards'!$C$8</f>
        <v>12.827545185872356</v>
      </c>
      <c r="F16" s="281">
        <f>G15*(1-'General Assumption &amp; Dashboards'!$C$11)</f>
        <v>47.979671409385965</v>
      </c>
      <c r="G16" s="281">
        <f t="shared" si="0"/>
        <v>60.807216595258325</v>
      </c>
      <c r="H16" s="282">
        <f>G16*'General Assumption &amp; Dashboards'!$C$9</f>
        <v>6080.7216595258324</v>
      </c>
      <c r="I16" s="283">
        <f>G16*'General Assumption &amp; Dashboards'!$C$10</f>
        <v>15201.804148814581</v>
      </c>
      <c r="J16" s="283">
        <f>SUM(I5:I16)</f>
        <v>52986.235220369956</v>
      </c>
      <c r="K16" s="15"/>
      <c r="L16" s="15"/>
      <c r="M16" s="15"/>
      <c r="N16" s="15"/>
    </row>
    <row r="17" spans="1:14" x14ac:dyDescent="0.2">
      <c r="A17" s="280">
        <v>13</v>
      </c>
      <c r="B17" s="281">
        <f>B16*(1+'General Assumption &amp; Dashboards'!$C$5)</f>
        <v>897.92816301106507</v>
      </c>
      <c r="C17" s="281">
        <f>B17*'General Assumption &amp; Dashboards'!$C$6</f>
        <v>224.48204075276627</v>
      </c>
      <c r="D17" s="281">
        <f>C17*'General Assumption &amp; Dashboards'!$C$7</f>
        <v>67.344612225829877</v>
      </c>
      <c r="E17" s="281">
        <f>D17*'General Assumption &amp; Dashboards'!$C$8</f>
        <v>13.468922445165976</v>
      </c>
      <c r="F17" s="281">
        <f>G16*(1-'General Assumption &amp; Dashboards'!$C$11)</f>
        <v>57.766855765495407</v>
      </c>
      <c r="G17" s="281">
        <f t="shared" si="0"/>
        <v>71.23577821066138</v>
      </c>
      <c r="H17" s="282">
        <f>G17*'General Assumption &amp; Dashboards'!$C$9</f>
        <v>7123.5778210661383</v>
      </c>
      <c r="I17" s="283">
        <f>G17*'General Assumption &amp; Dashboards'!$C$10</f>
        <v>17808.944552665344</v>
      </c>
      <c r="J17" s="14"/>
      <c r="K17" s="14"/>
      <c r="L17" s="14"/>
      <c r="M17" s="14"/>
      <c r="N17" s="14"/>
    </row>
    <row r="18" spans="1:14" x14ac:dyDescent="0.2">
      <c r="A18" s="280">
        <v>14</v>
      </c>
      <c r="B18" s="281">
        <f>B17*(1+'General Assumption &amp; Dashboards'!$C$5)</f>
        <v>942.82457116161834</v>
      </c>
      <c r="C18" s="281">
        <f>B18*'General Assumption &amp; Dashboards'!$C$6</f>
        <v>235.70614279040458</v>
      </c>
      <c r="D18" s="281">
        <f>C18*'General Assumption &amp; Dashboards'!$C$7</f>
        <v>70.711842837121367</v>
      </c>
      <c r="E18" s="281">
        <f>D18*'General Assumption &amp; Dashboards'!$C$8</f>
        <v>14.142368567424274</v>
      </c>
      <c r="F18" s="281">
        <f>G17*(1-'General Assumption &amp; Dashboards'!$C$11)</f>
        <v>67.673989300128312</v>
      </c>
      <c r="G18" s="281">
        <f t="shared" si="0"/>
        <v>81.816357867552583</v>
      </c>
      <c r="H18" s="282">
        <f>G18*'General Assumption &amp; Dashboards'!$C$9</f>
        <v>8181.6357867552579</v>
      </c>
      <c r="I18" s="283">
        <f>G18*'General Assumption &amp; Dashboards'!$C$10</f>
        <v>20454.089466888145</v>
      </c>
      <c r="J18" s="14"/>
      <c r="K18" s="14"/>
      <c r="L18" s="14"/>
      <c r="M18" s="14"/>
      <c r="N18" s="14"/>
    </row>
    <row r="19" spans="1:14" x14ac:dyDescent="0.2">
      <c r="A19" s="280">
        <v>15</v>
      </c>
      <c r="B19" s="281">
        <f>B18*(1+'General Assumption &amp; Dashboards'!$C$5)</f>
        <v>989.96579971969925</v>
      </c>
      <c r="C19" s="281">
        <f>B19*'General Assumption &amp; Dashboards'!$C$6</f>
        <v>247.49144992992481</v>
      </c>
      <c r="D19" s="281">
        <f>C19*'General Assumption &amp; Dashboards'!$C$7</f>
        <v>74.247434978977438</v>
      </c>
      <c r="E19" s="281">
        <f>D19*'General Assumption &amp; Dashboards'!$C$8</f>
        <v>14.849486995795488</v>
      </c>
      <c r="F19" s="281">
        <f>G18*(1-'General Assumption &amp; Dashboards'!$C$11)</f>
        <v>77.72553997417495</v>
      </c>
      <c r="G19" s="281">
        <f t="shared" si="0"/>
        <v>92.575026969970438</v>
      </c>
      <c r="H19" s="282">
        <f>G19*'General Assumption &amp; Dashboards'!$C$9</f>
        <v>9257.502696997044</v>
      </c>
      <c r="I19" s="283">
        <f>G19*'General Assumption &amp; Dashboards'!$C$10</f>
        <v>23143.756742492609</v>
      </c>
      <c r="J19" s="14"/>
      <c r="K19" s="14"/>
      <c r="L19" s="14"/>
      <c r="M19" s="14"/>
      <c r="N19" s="14"/>
    </row>
    <row r="20" spans="1:14" x14ac:dyDescent="0.2">
      <c r="A20" s="280">
        <v>16</v>
      </c>
      <c r="B20" s="281">
        <f>B19*(1+'General Assumption &amp; Dashboards'!$C$5)</f>
        <v>1039.4640897056843</v>
      </c>
      <c r="C20" s="281">
        <f>B20*'General Assumption &amp; Dashboards'!$C$6</f>
        <v>259.86602242642107</v>
      </c>
      <c r="D20" s="281">
        <f>C20*'General Assumption &amp; Dashboards'!$C$7</f>
        <v>77.95980672792632</v>
      </c>
      <c r="E20" s="281">
        <f>D20*'General Assumption &amp; Dashboards'!$C$8</f>
        <v>15.591961345585265</v>
      </c>
      <c r="F20" s="281">
        <f>G19*(1-'General Assumption &amp; Dashboards'!$C$11)</f>
        <v>87.946275621471912</v>
      </c>
      <c r="G20" s="281">
        <f t="shared" si="0"/>
        <v>103.53823696705717</v>
      </c>
      <c r="H20" s="282">
        <f>G20*'General Assumption &amp; Dashboards'!$C$9</f>
        <v>10353.823696705716</v>
      </c>
      <c r="I20" s="283">
        <f>G20*'General Assumption &amp; Dashboards'!$C$10</f>
        <v>25884.559241764295</v>
      </c>
      <c r="J20" s="14"/>
      <c r="K20" s="14"/>
      <c r="L20" s="14"/>
      <c r="M20" s="14"/>
      <c r="N20" s="14"/>
    </row>
    <row r="21" spans="1:14" x14ac:dyDescent="0.2">
      <c r="A21" s="280">
        <v>17</v>
      </c>
      <c r="B21" s="281">
        <f>B20*(1+'General Assumption &amp; Dashboards'!$C$5)</f>
        <v>1091.4372941909685</v>
      </c>
      <c r="C21" s="281">
        <f>B21*'General Assumption &amp; Dashboards'!$C$6</f>
        <v>272.85932354774212</v>
      </c>
      <c r="D21" s="281">
        <f>C21*'General Assumption &amp; Dashboards'!$C$7</f>
        <v>81.857797064322639</v>
      </c>
      <c r="E21" s="281">
        <f>D21*'General Assumption &amp; Dashboards'!$C$8</f>
        <v>16.371559412864528</v>
      </c>
      <c r="F21" s="281">
        <f>G20*(1-'General Assumption &amp; Dashboards'!$C$11)</f>
        <v>98.361325118704315</v>
      </c>
      <c r="G21" s="281">
        <f t="shared" si="0"/>
        <v>114.73288453156884</v>
      </c>
      <c r="H21" s="282">
        <f>G21*'General Assumption &amp; Dashboards'!$C$9</f>
        <v>11473.288453156883</v>
      </c>
      <c r="I21" s="283">
        <f>G21*'General Assumption &amp; Dashboards'!$C$10</f>
        <v>28683.221132892209</v>
      </c>
      <c r="J21" s="14"/>
      <c r="K21" s="14"/>
      <c r="L21" s="14"/>
      <c r="M21" s="14"/>
      <c r="N21" s="14"/>
    </row>
    <row r="22" spans="1:14" x14ac:dyDescent="0.2">
      <c r="A22" s="280">
        <v>18</v>
      </c>
      <c r="B22" s="281">
        <f>B21*(1+'General Assumption &amp; Dashboards'!$C$5)</f>
        <v>1146.0091589005169</v>
      </c>
      <c r="C22" s="281">
        <f>B22*'General Assumption &amp; Dashboards'!$C$6</f>
        <v>286.50228972512923</v>
      </c>
      <c r="D22" s="281">
        <f>C22*'General Assumption &amp; Dashboards'!$C$7</f>
        <v>85.950686917538761</v>
      </c>
      <c r="E22" s="281">
        <f>D22*'General Assumption &amp; Dashboards'!$C$8</f>
        <v>17.190137383507754</v>
      </c>
      <c r="F22" s="281">
        <f>G21*(1-'General Assumption &amp; Dashboards'!$C$11)</f>
        <v>108.99624030499039</v>
      </c>
      <c r="G22" s="281">
        <f t="shared" si="0"/>
        <v>126.18637768849814</v>
      </c>
      <c r="H22" s="282">
        <f>G22*'General Assumption &amp; Dashboards'!$C$9</f>
        <v>12618.637768849814</v>
      </c>
      <c r="I22" s="283">
        <f>G22*'General Assumption &amp; Dashboards'!$C$10</f>
        <v>31546.594422124534</v>
      </c>
      <c r="J22" s="14"/>
      <c r="K22" s="14"/>
      <c r="L22" s="14"/>
      <c r="M22" s="14"/>
      <c r="N22" s="14"/>
    </row>
    <row r="23" spans="1:14" x14ac:dyDescent="0.2">
      <c r="A23" s="280">
        <v>19</v>
      </c>
      <c r="B23" s="281">
        <f>B22*(1+'General Assumption &amp; Dashboards'!$C$5)</f>
        <v>1203.3096168455429</v>
      </c>
      <c r="C23" s="281">
        <f>B23*'General Assumption &amp; Dashboards'!$C$6</f>
        <v>300.82740421138573</v>
      </c>
      <c r="D23" s="281">
        <f>C23*'General Assumption &amp; Dashboards'!$C$7</f>
        <v>90.248221263415715</v>
      </c>
      <c r="E23" s="281">
        <f>D23*'General Assumption &amp; Dashboards'!$C$8</f>
        <v>18.049644252683144</v>
      </c>
      <c r="F23" s="281">
        <f>G22*(1-'General Assumption &amp; Dashboards'!$C$11)</f>
        <v>119.87705880407323</v>
      </c>
      <c r="G23" s="281">
        <f t="shared" si="0"/>
        <v>137.92670305675637</v>
      </c>
      <c r="H23" s="282">
        <f>G23*'General Assumption &amp; Dashboards'!$C$9</f>
        <v>13792.670305675636</v>
      </c>
      <c r="I23" s="283">
        <f>G23*'General Assumption &amp; Dashboards'!$C$10</f>
        <v>34481.675764189094</v>
      </c>
      <c r="J23" s="14"/>
      <c r="K23" s="14"/>
      <c r="L23" s="14"/>
      <c r="M23" s="14"/>
      <c r="N23" s="14"/>
    </row>
    <row r="24" spans="1:14" x14ac:dyDescent="0.2">
      <c r="A24" s="280">
        <v>20</v>
      </c>
      <c r="B24" s="281">
        <f>B23*(1+'General Assumption &amp; Dashboards'!$C$5)</f>
        <v>1263.4750976878202</v>
      </c>
      <c r="C24" s="281">
        <f>B24*'General Assumption &amp; Dashboards'!$C$6</f>
        <v>315.86877442195504</v>
      </c>
      <c r="D24" s="281">
        <f>C24*'General Assumption &amp; Dashboards'!$C$7</f>
        <v>94.760632326586503</v>
      </c>
      <c r="E24" s="281">
        <f>D24*'General Assumption &amp; Dashboards'!$C$8</f>
        <v>18.952126465317303</v>
      </c>
      <c r="F24" s="281">
        <f>G23*(1-'General Assumption &amp; Dashboards'!$C$11)</f>
        <v>131.03036790391855</v>
      </c>
      <c r="G24" s="281">
        <f t="shared" si="0"/>
        <v>149.98249436923584</v>
      </c>
      <c r="H24" s="282">
        <f>G24*'General Assumption &amp; Dashboards'!$C$9</f>
        <v>14998.249436923583</v>
      </c>
      <c r="I24" s="283">
        <f>G24*'General Assumption &amp; Dashboards'!$C$10</f>
        <v>37495.623592308963</v>
      </c>
      <c r="J24" s="14"/>
      <c r="K24" s="14"/>
      <c r="L24" s="14"/>
      <c r="M24" s="14"/>
      <c r="N24" s="14"/>
    </row>
    <row r="25" spans="1:14" x14ac:dyDescent="0.2">
      <c r="A25" s="280">
        <v>21</v>
      </c>
      <c r="B25" s="281">
        <f>B24*(1+'General Assumption &amp; Dashboards'!$C$5)</f>
        <v>1326.6488525722111</v>
      </c>
      <c r="C25" s="281">
        <f>B25*'General Assumption &amp; Dashboards'!$C$6</f>
        <v>331.66221314305278</v>
      </c>
      <c r="D25" s="281">
        <f>C25*'General Assumption &amp; Dashboards'!$C$7</f>
        <v>99.498663942915826</v>
      </c>
      <c r="E25" s="281">
        <f>D25*'General Assumption &amp; Dashboards'!$C$8</f>
        <v>19.899732788583165</v>
      </c>
      <c r="F25" s="281">
        <f>G24*(1-'General Assumption &amp; Dashboards'!$C$11)</f>
        <v>142.48336965077405</v>
      </c>
      <c r="G25" s="281">
        <f t="shared" si="0"/>
        <v>162.38310243935723</v>
      </c>
      <c r="H25" s="282">
        <f>G25*'General Assumption &amp; Dashboards'!$C$9</f>
        <v>16238.310243935723</v>
      </c>
      <c r="I25" s="283">
        <f>G25*'General Assumption &amp; Dashboards'!$C$10</f>
        <v>40595.775609839307</v>
      </c>
      <c r="J25" s="14"/>
      <c r="K25" s="14"/>
      <c r="L25" s="14"/>
      <c r="M25" s="14"/>
      <c r="N25" s="14"/>
    </row>
    <row r="26" spans="1:14" x14ac:dyDescent="0.2">
      <c r="A26" s="280">
        <v>22</v>
      </c>
      <c r="B26" s="281">
        <f>B25*(1+'General Assumption &amp; Dashboards'!$C$5)</f>
        <v>1392.9812952008217</v>
      </c>
      <c r="C26" s="281">
        <f>B26*'General Assumption &amp; Dashboards'!$C$6</f>
        <v>348.24532380020543</v>
      </c>
      <c r="D26" s="281">
        <f>C26*'General Assumption &amp; Dashboards'!$C$7</f>
        <v>104.47359714006163</v>
      </c>
      <c r="E26" s="281">
        <f>D26*'General Assumption &amp; Dashboards'!$C$8</f>
        <v>20.894719428012326</v>
      </c>
      <c r="F26" s="281">
        <f>G25*(1-'General Assumption &amp; Dashboards'!$C$11)</f>
        <v>154.26394731738935</v>
      </c>
      <c r="G26" s="281">
        <f t="shared" si="0"/>
        <v>175.15866674540169</v>
      </c>
      <c r="H26" s="282">
        <f>G26*'General Assumption &amp; Dashboards'!$C$9</f>
        <v>17515.866674540168</v>
      </c>
      <c r="I26" s="283">
        <f>G26*'General Assumption &amp; Dashboards'!$C$10</f>
        <v>43789.666686350422</v>
      </c>
      <c r="J26" s="14"/>
      <c r="K26" s="14"/>
      <c r="L26" s="14"/>
      <c r="M26" s="14"/>
      <c r="N26" s="14"/>
    </row>
    <row r="27" spans="1:14" x14ac:dyDescent="0.2">
      <c r="A27" s="280">
        <v>23</v>
      </c>
      <c r="B27" s="281">
        <f>B26*(1+'General Assumption &amp; Dashboards'!$C$5)</f>
        <v>1462.630359960863</v>
      </c>
      <c r="C27" s="281">
        <f>B27*'General Assumption &amp; Dashboards'!$C$6</f>
        <v>365.65758999021574</v>
      </c>
      <c r="D27" s="281">
        <f>C27*'General Assumption &amp; Dashboards'!$C$7</f>
        <v>109.69727699706472</v>
      </c>
      <c r="E27" s="281">
        <f>D27*'General Assumption &amp; Dashboards'!$C$8</f>
        <v>21.939455399412946</v>
      </c>
      <c r="F27" s="281">
        <f>G26*(1-'General Assumption &amp; Dashboards'!$C$11)</f>
        <v>166.4007334081316</v>
      </c>
      <c r="G27" s="281">
        <f t="shared" si="0"/>
        <v>188.34018880754454</v>
      </c>
      <c r="H27" s="282">
        <f>G27*'General Assumption &amp; Dashboards'!$C$9</f>
        <v>18834.018880754455</v>
      </c>
      <c r="I27" s="283">
        <f>G27*'General Assumption &amp; Dashboards'!$C$10</f>
        <v>47085.047201886133</v>
      </c>
      <c r="J27" s="14"/>
      <c r="K27" s="14"/>
      <c r="L27" s="14"/>
      <c r="M27" s="14"/>
      <c r="N27" s="14"/>
    </row>
    <row r="28" spans="1:14" s="16" customFormat="1" x14ac:dyDescent="0.2">
      <c r="A28" s="280">
        <v>24</v>
      </c>
      <c r="B28" s="281">
        <f>B27*(1+'General Assumption &amp; Dashboards'!$C$5)</f>
        <v>1535.7618779589061</v>
      </c>
      <c r="C28" s="281">
        <f>B28*'General Assumption &amp; Dashboards'!$C$6</f>
        <v>383.94046948972652</v>
      </c>
      <c r="D28" s="281">
        <f>C28*'General Assumption &amp; Dashboards'!$C$7</f>
        <v>115.18214084691796</v>
      </c>
      <c r="E28" s="281">
        <f>D28*'General Assumption &amp; Dashboards'!$C$8</f>
        <v>23.036428169383594</v>
      </c>
      <c r="F28" s="281">
        <f>G27*(1-'General Assumption &amp; Dashboards'!$C$11)</f>
        <v>178.92317936716731</v>
      </c>
      <c r="G28" s="281">
        <f t="shared" si="0"/>
        <v>201.95960753655089</v>
      </c>
      <c r="H28" s="282">
        <f>G28*'General Assumption &amp; Dashboards'!$C$9</f>
        <v>20195.96075365509</v>
      </c>
      <c r="I28" s="283">
        <f>G28*'General Assumption &amp; Dashboards'!$C$10</f>
        <v>50489.901884137726</v>
      </c>
      <c r="J28" s="15"/>
      <c r="K28" s="283">
        <f>SUM(I17:I28)</f>
        <v>401458.85629753873</v>
      </c>
      <c r="L28" s="15"/>
      <c r="M28" s="15"/>
      <c r="N28" s="15"/>
    </row>
    <row r="29" spans="1:14" x14ac:dyDescent="0.2">
      <c r="A29" s="280">
        <v>25</v>
      </c>
      <c r="B29" s="281">
        <f>B28*(1+'General Assumption &amp; Dashboards'!$C$5)</f>
        <v>1612.5499718568515</v>
      </c>
      <c r="C29" s="281">
        <f>B29*'General Assumption &amp; Dashboards'!$C$6</f>
        <v>403.13749296421287</v>
      </c>
      <c r="D29" s="281">
        <f>C29*'General Assumption &amp; Dashboards'!$C$7</f>
        <v>120.94124788926385</v>
      </c>
      <c r="E29" s="281">
        <f>D29*'General Assumption &amp; Dashboards'!$C$8</f>
        <v>24.188249577852773</v>
      </c>
      <c r="F29" s="281">
        <f>G28*(1-'General Assumption &amp; Dashboards'!$C$11)</f>
        <v>191.86162715972333</v>
      </c>
      <c r="G29" s="281">
        <f t="shared" si="0"/>
        <v>216.04987673757608</v>
      </c>
      <c r="H29" s="282">
        <f>G29*'General Assumption &amp; Dashboards'!$C$9</f>
        <v>21604.987673757609</v>
      </c>
      <c r="I29" s="283">
        <f>G29*'General Assumption &amp; Dashboards'!$C$10</f>
        <v>54012.469184394024</v>
      </c>
      <c r="J29" s="14"/>
      <c r="K29" s="14"/>
      <c r="L29" s="14"/>
      <c r="M29" s="14"/>
      <c r="N29" s="14"/>
    </row>
    <row r="30" spans="1:14" x14ac:dyDescent="0.2">
      <c r="A30" s="280">
        <v>26</v>
      </c>
      <c r="B30" s="281">
        <f>B29*(1+'General Assumption &amp; Dashboards'!$C$5)</f>
        <v>1693.1774704496941</v>
      </c>
      <c r="C30" s="281">
        <f>B30*'General Assumption &amp; Dashboards'!$C$6</f>
        <v>423.29436761242351</v>
      </c>
      <c r="D30" s="281">
        <f>C30*'General Assumption &amp; Dashboards'!$C$7</f>
        <v>126.98831028372705</v>
      </c>
      <c r="E30" s="281">
        <f>D30*'General Assumption &amp; Dashboards'!$C$8</f>
        <v>25.397662056745411</v>
      </c>
      <c r="F30" s="281">
        <f>G29*(1-'General Assumption &amp; Dashboards'!$C$11)</f>
        <v>205.24738290069726</v>
      </c>
      <c r="G30" s="281">
        <f t="shared" si="0"/>
        <v>230.64504495744268</v>
      </c>
      <c r="H30" s="282">
        <f>G30*'General Assumption &amp; Dashboards'!$C$9</f>
        <v>23064.504495744266</v>
      </c>
      <c r="I30" s="283">
        <f>G30*'General Assumption &amp; Dashboards'!$C$10</f>
        <v>57661.261239360669</v>
      </c>
      <c r="J30" s="14"/>
      <c r="K30" s="14"/>
      <c r="L30" s="14"/>
      <c r="M30" s="14"/>
      <c r="N30" s="14"/>
    </row>
    <row r="31" spans="1:14" x14ac:dyDescent="0.2">
      <c r="A31" s="280">
        <v>27</v>
      </c>
      <c r="B31" s="281">
        <f>B30*(1+'General Assumption &amp; Dashboards'!$C$5)</f>
        <v>1777.8363439721788</v>
      </c>
      <c r="C31" s="281">
        <f>B31*'General Assumption &amp; Dashboards'!$C$6</f>
        <v>444.45908599304471</v>
      </c>
      <c r="D31" s="281">
        <f>C31*'General Assumption &amp; Dashboards'!$C$7</f>
        <v>133.33772579791341</v>
      </c>
      <c r="E31" s="281">
        <f>D31*'General Assumption &amp; Dashboards'!$C$8</f>
        <v>26.667545159582684</v>
      </c>
      <c r="F31" s="281">
        <f>G30*(1-'General Assumption &amp; Dashboards'!$C$11)</f>
        <v>219.11279270957053</v>
      </c>
      <c r="G31" s="281">
        <f t="shared" si="0"/>
        <v>245.78033786915321</v>
      </c>
      <c r="H31" s="282">
        <f>G31*'General Assumption &amp; Dashboards'!$C$9</f>
        <v>24578.033786915323</v>
      </c>
      <c r="I31" s="283">
        <f>G31*'General Assumption &amp; Dashboards'!$C$10</f>
        <v>61445.084467288303</v>
      </c>
      <c r="J31" s="14"/>
      <c r="K31" s="14"/>
      <c r="L31" s="14"/>
      <c r="M31" s="14"/>
      <c r="N31" s="14"/>
    </row>
    <row r="32" spans="1:14" x14ac:dyDescent="0.2">
      <c r="A32" s="280">
        <v>28</v>
      </c>
      <c r="B32" s="281">
        <f>B31*(1+'General Assumption &amp; Dashboards'!$C$5)</f>
        <v>1866.7281611707879</v>
      </c>
      <c r="C32" s="281">
        <f>B32*'General Assumption &amp; Dashboards'!$C$6</f>
        <v>466.68204029269697</v>
      </c>
      <c r="D32" s="281">
        <f>C32*'General Assumption &amp; Dashboards'!$C$7</f>
        <v>140.00461208780908</v>
      </c>
      <c r="E32" s="281">
        <f>D32*'General Assumption &amp; Dashboards'!$C$8</f>
        <v>28.000922417561817</v>
      </c>
      <c r="F32" s="281">
        <f>G31*(1-'General Assumption &amp; Dashboards'!$C$11)</f>
        <v>233.49132097569554</v>
      </c>
      <c r="G32" s="281">
        <f t="shared" si="0"/>
        <v>261.49224339325735</v>
      </c>
      <c r="H32" s="282">
        <f>G32*'General Assumption &amp; Dashboards'!$C$9</f>
        <v>26149.224339325734</v>
      </c>
      <c r="I32" s="283">
        <f>G32*'General Assumption &amp; Dashboards'!$C$10</f>
        <v>65373.060848314337</v>
      </c>
      <c r="J32" s="14"/>
      <c r="K32" s="14"/>
      <c r="L32" s="14"/>
      <c r="M32" s="14"/>
      <c r="N32" s="14"/>
    </row>
    <row r="33" spans="1:14" x14ac:dyDescent="0.2">
      <c r="A33" s="280">
        <v>29</v>
      </c>
      <c r="B33" s="281">
        <f>B32*(1+'General Assumption &amp; Dashboards'!$C$5)</f>
        <v>1960.0645692293274</v>
      </c>
      <c r="C33" s="281">
        <f>B33*'General Assumption &amp; Dashboards'!$C$6</f>
        <v>490.01614230733185</v>
      </c>
      <c r="D33" s="281">
        <f>C33*'General Assumption &amp; Dashboards'!$C$7</f>
        <v>147.00484269219956</v>
      </c>
      <c r="E33" s="281">
        <f>D33*'General Assumption &amp; Dashboards'!$C$8</f>
        <v>29.400968538439912</v>
      </c>
      <c r="F33" s="281">
        <f>G32*(1-'General Assumption &amp; Dashboards'!$C$11)</f>
        <v>248.41763122359447</v>
      </c>
      <c r="G33" s="281">
        <f t="shared" si="0"/>
        <v>277.81859976203441</v>
      </c>
      <c r="H33" s="282">
        <f>G33*'General Assumption &amp; Dashboards'!$C$9</f>
        <v>27781.859976203443</v>
      </c>
      <c r="I33" s="283">
        <f>G33*'General Assumption &amp; Dashboards'!$C$10</f>
        <v>69454.649940508607</v>
      </c>
      <c r="J33" s="14"/>
      <c r="K33" s="14"/>
      <c r="L33" s="14"/>
      <c r="M33" s="14"/>
      <c r="N33" s="14"/>
    </row>
    <row r="34" spans="1:14" x14ac:dyDescent="0.2">
      <c r="A34" s="280">
        <v>30</v>
      </c>
      <c r="B34" s="281">
        <f>B33*(1+'General Assumption &amp; Dashboards'!$C$5)</f>
        <v>2058.0677976907937</v>
      </c>
      <c r="C34" s="281">
        <f>B34*'General Assumption &amp; Dashboards'!$C$6</f>
        <v>514.51694942269842</v>
      </c>
      <c r="D34" s="281">
        <f>C34*'General Assumption &amp; Dashboards'!$C$7</f>
        <v>154.35508482680953</v>
      </c>
      <c r="E34" s="281">
        <f>D34*'General Assumption &amp; Dashboards'!$C$8</f>
        <v>30.871016965361907</v>
      </c>
      <c r="F34" s="281">
        <f>G33*(1-'General Assumption &amp; Dashboards'!$C$11)</f>
        <v>263.92766977393268</v>
      </c>
      <c r="G34" s="281">
        <f t="shared" si="0"/>
        <v>294.79868673929457</v>
      </c>
      <c r="H34" s="282">
        <f>G34*'General Assumption &amp; Dashboards'!$C$9</f>
        <v>29479.868673929457</v>
      </c>
      <c r="I34" s="283">
        <f>G34*'General Assumption &amp; Dashboards'!$C$10</f>
        <v>73699.671684823639</v>
      </c>
      <c r="J34" s="14"/>
      <c r="K34" s="14"/>
      <c r="L34" s="14"/>
      <c r="M34" s="14"/>
      <c r="N34" s="14"/>
    </row>
    <row r="35" spans="1:14" x14ac:dyDescent="0.2">
      <c r="A35" s="280">
        <v>31</v>
      </c>
      <c r="B35" s="281">
        <f>B34*(1+'General Assumption &amp; Dashboards'!$C$5)</f>
        <v>2160.9711875753333</v>
      </c>
      <c r="C35" s="281">
        <f>B35*'General Assumption &amp; Dashboards'!$C$6</f>
        <v>540.24279689383332</v>
      </c>
      <c r="D35" s="281">
        <f>C35*'General Assumption &amp; Dashboards'!$C$7</f>
        <v>162.07283906814999</v>
      </c>
      <c r="E35" s="281">
        <f>D35*'General Assumption &amp; Dashboards'!$C$8</f>
        <v>32.414567813630001</v>
      </c>
      <c r="F35" s="281">
        <f>G34*(1-'General Assumption &amp; Dashboards'!$C$11)</f>
        <v>280.05875240232984</v>
      </c>
      <c r="G35" s="281">
        <f t="shared" si="0"/>
        <v>312.47332021595986</v>
      </c>
      <c r="H35" s="282">
        <f>G35*'General Assumption &amp; Dashboards'!$C$9</f>
        <v>31247.332021595987</v>
      </c>
      <c r="I35" s="283">
        <f>G35*'General Assumption &amp; Dashboards'!$C$10</f>
        <v>78118.330053989965</v>
      </c>
      <c r="J35" s="14"/>
      <c r="K35" s="14"/>
      <c r="L35" s="14"/>
      <c r="M35" s="14"/>
      <c r="N35" s="14"/>
    </row>
    <row r="36" spans="1:14" x14ac:dyDescent="0.2">
      <c r="A36" s="280">
        <v>32</v>
      </c>
      <c r="B36" s="281">
        <f>B35*(1+'General Assumption &amp; Dashboards'!$C$5)</f>
        <v>2269.0197469540999</v>
      </c>
      <c r="C36" s="281">
        <f>B36*'General Assumption &amp; Dashboards'!$C$6</f>
        <v>567.25493673852498</v>
      </c>
      <c r="D36" s="281">
        <f>C36*'General Assumption &amp; Dashboards'!$C$7</f>
        <v>170.17648102155749</v>
      </c>
      <c r="E36" s="281">
        <f>D36*'General Assumption &amp; Dashboards'!$C$8</f>
        <v>34.0352962043115</v>
      </c>
      <c r="F36" s="281">
        <f>G35*(1-'General Assumption &amp; Dashboards'!$C$11)</f>
        <v>296.84965420516187</v>
      </c>
      <c r="G36" s="281">
        <f t="shared" si="0"/>
        <v>330.88495040947339</v>
      </c>
      <c r="H36" s="282">
        <f>G36*'General Assumption &amp; Dashboards'!$C$9</f>
        <v>33088.495040947339</v>
      </c>
      <c r="I36" s="283">
        <f>G36*'General Assumption &amp; Dashboards'!$C$10</f>
        <v>82721.237602368346</v>
      </c>
      <c r="J36" s="14"/>
      <c r="K36" s="14"/>
      <c r="L36" s="14"/>
      <c r="M36" s="14"/>
      <c r="N36" s="14"/>
    </row>
    <row r="37" spans="1:14" x14ac:dyDescent="0.2">
      <c r="A37" s="280">
        <v>33</v>
      </c>
      <c r="B37" s="281">
        <f>B36*(1+'General Assumption &amp; Dashboards'!$C$5)</f>
        <v>2382.4707343018049</v>
      </c>
      <c r="C37" s="281">
        <f>B37*'General Assumption &amp; Dashboards'!$C$6</f>
        <v>595.61768357545122</v>
      </c>
      <c r="D37" s="281">
        <f>C37*'General Assumption &amp; Dashboards'!$C$7</f>
        <v>178.68530507263537</v>
      </c>
      <c r="E37" s="281">
        <f>D37*'General Assumption &amp; Dashboards'!$C$8</f>
        <v>35.737061014527079</v>
      </c>
      <c r="F37" s="281">
        <f>G36*(1-'General Assumption &amp; Dashboards'!$C$11)</f>
        <v>314.34070288899972</v>
      </c>
      <c r="G37" s="281">
        <f t="shared" ref="G37:G68" si="1">E37+F37</f>
        <v>350.07776390352677</v>
      </c>
      <c r="H37" s="282">
        <f>G37*'General Assumption &amp; Dashboards'!$C$9</f>
        <v>35007.776390352679</v>
      </c>
      <c r="I37" s="283">
        <f>G37*'General Assumption &amp; Dashboards'!$C$10</f>
        <v>87519.440975881691</v>
      </c>
      <c r="J37" s="14"/>
      <c r="K37" s="14"/>
      <c r="L37" s="14"/>
      <c r="M37" s="14"/>
      <c r="N37" s="14"/>
    </row>
    <row r="38" spans="1:14" x14ac:dyDescent="0.2">
      <c r="A38" s="280">
        <v>34</v>
      </c>
      <c r="B38" s="281">
        <f>B37*(1+'General Assumption &amp; Dashboards'!$C$5)</f>
        <v>2501.5942710168952</v>
      </c>
      <c r="C38" s="281">
        <f>B38*'General Assumption &amp; Dashboards'!$C$6</f>
        <v>625.39856775422379</v>
      </c>
      <c r="D38" s="281">
        <f>C38*'General Assumption &amp; Dashboards'!$C$7</f>
        <v>187.61957032626714</v>
      </c>
      <c r="E38" s="281">
        <f>D38*'General Assumption &amp; Dashboards'!$C$8</f>
        <v>37.523914065253429</v>
      </c>
      <c r="F38" s="281">
        <f>G37*(1-'General Assumption &amp; Dashboards'!$C$11)</f>
        <v>332.57387570835044</v>
      </c>
      <c r="G38" s="281">
        <f t="shared" si="1"/>
        <v>370.09778977360389</v>
      </c>
      <c r="H38" s="282">
        <f>G38*'General Assumption &amp; Dashboards'!$C$9</f>
        <v>37009.778977360387</v>
      </c>
      <c r="I38" s="283">
        <f>G38*'General Assumption &amp; Dashboards'!$C$10</f>
        <v>92524.447443400975</v>
      </c>
      <c r="J38" s="14"/>
      <c r="K38" s="14"/>
      <c r="L38" s="14"/>
      <c r="M38" s="14"/>
      <c r="N38" s="14"/>
    </row>
    <row r="39" spans="1:14" x14ac:dyDescent="0.2">
      <c r="A39" s="280">
        <v>35</v>
      </c>
      <c r="B39" s="281">
        <f>B38*(1+'General Assumption &amp; Dashboards'!$C$5)</f>
        <v>2626.6739845677398</v>
      </c>
      <c r="C39" s="281">
        <f>B39*'General Assumption &amp; Dashboards'!$C$6</f>
        <v>656.66849614193495</v>
      </c>
      <c r="D39" s="281">
        <f>C39*'General Assumption &amp; Dashboards'!$C$7</f>
        <v>197.00054884258049</v>
      </c>
      <c r="E39" s="281">
        <f>D39*'General Assumption &amp; Dashboards'!$C$8</f>
        <v>39.400109768516103</v>
      </c>
      <c r="F39" s="281">
        <f>G38*(1-'General Assumption &amp; Dashboards'!$C$11)</f>
        <v>351.5929002849237</v>
      </c>
      <c r="G39" s="281">
        <f t="shared" si="1"/>
        <v>390.99301005343978</v>
      </c>
      <c r="H39" s="282">
        <f>G39*'General Assumption &amp; Dashboards'!$C$9</f>
        <v>39099.301005343979</v>
      </c>
      <c r="I39" s="283">
        <f>G39*'General Assumption &amp; Dashboards'!$C$10</f>
        <v>97748.252513359941</v>
      </c>
      <c r="J39" s="14"/>
      <c r="K39" s="14"/>
      <c r="L39" s="14"/>
      <c r="M39" s="14"/>
      <c r="N39" s="14"/>
    </row>
    <row r="40" spans="1:14" s="16" customFormat="1" x14ac:dyDescent="0.2">
      <c r="A40" s="280">
        <v>36</v>
      </c>
      <c r="B40" s="281">
        <f>B39*(1+'General Assumption &amp; Dashboards'!$C$5)</f>
        <v>2758.0076837961269</v>
      </c>
      <c r="C40" s="281">
        <f>B40*'General Assumption &amp; Dashboards'!$C$6</f>
        <v>689.50192094903173</v>
      </c>
      <c r="D40" s="281">
        <f>C40*'General Assumption &amp; Dashboards'!$C$7</f>
        <v>206.85057628470952</v>
      </c>
      <c r="E40" s="281">
        <f>D40*'General Assumption &amp; Dashboards'!$C$8</f>
        <v>41.370115256941908</v>
      </c>
      <c r="F40" s="281">
        <f>G39*(1-'General Assumption &amp; Dashboards'!$C$11)</f>
        <v>371.44335955076775</v>
      </c>
      <c r="G40" s="281">
        <f t="shared" si="1"/>
        <v>412.81347480770967</v>
      </c>
      <c r="H40" s="282">
        <f>G40*'General Assumption &amp; Dashboards'!$C$9</f>
        <v>41281.347480770964</v>
      </c>
      <c r="I40" s="283">
        <f>G40*'General Assumption &amp; Dashboards'!$C$10</f>
        <v>103203.36870192742</v>
      </c>
      <c r="J40" s="15"/>
      <c r="K40" s="15"/>
      <c r="L40" s="283">
        <f>SUM(I29:I40)</f>
        <v>923481.27465561777</v>
      </c>
      <c r="M40" s="15"/>
      <c r="N40" s="15"/>
    </row>
    <row r="41" spans="1:14" x14ac:dyDescent="0.2">
      <c r="A41" s="280">
        <v>37</v>
      </c>
      <c r="B41" s="281">
        <f>B40*(1+'General Assumption &amp; Dashboards'!$C$5)</f>
        <v>2895.9080679859335</v>
      </c>
      <c r="C41" s="281">
        <f>B41*'General Assumption &amp; Dashboards'!$C$6</f>
        <v>723.97701699648337</v>
      </c>
      <c r="D41" s="281">
        <f>C41*'General Assumption &amp; Dashboards'!$C$7</f>
        <v>217.19310509894501</v>
      </c>
      <c r="E41" s="281">
        <f>D41*'General Assumption &amp; Dashboards'!$C$8</f>
        <v>43.438621019789004</v>
      </c>
      <c r="F41" s="281">
        <f>G40*(1-'General Assumption &amp; Dashboards'!$C$11)</f>
        <v>392.17280106732414</v>
      </c>
      <c r="G41" s="281">
        <f t="shared" si="1"/>
        <v>435.61142208711317</v>
      </c>
      <c r="H41" s="282">
        <f>G41*'General Assumption &amp; Dashboards'!$C$9</f>
        <v>43561.142208711317</v>
      </c>
      <c r="I41" s="283">
        <f>G41*'General Assumption &amp; Dashboards'!$C$10</f>
        <v>108902.85552177829</v>
      </c>
      <c r="J41" s="14"/>
      <c r="K41" s="14"/>
      <c r="L41" s="14"/>
      <c r="M41" s="14"/>
      <c r="N41" s="14"/>
    </row>
    <row r="42" spans="1:14" x14ac:dyDescent="0.2">
      <c r="A42" s="280">
        <v>38</v>
      </c>
      <c r="B42" s="281">
        <f>B41*(1+'General Assumption &amp; Dashboards'!$C$5)</f>
        <v>3040.7034713852304</v>
      </c>
      <c r="C42" s="281">
        <f>B42*'General Assumption &amp; Dashboards'!$C$6</f>
        <v>760.1758678463076</v>
      </c>
      <c r="D42" s="281">
        <f>C42*'General Assumption &amp; Dashboards'!$C$7</f>
        <v>228.05276035389227</v>
      </c>
      <c r="E42" s="281">
        <f>D42*'General Assumption &amp; Dashboards'!$C$8</f>
        <v>45.610552070778454</v>
      </c>
      <c r="F42" s="281">
        <f>G41*(1-'General Assumption &amp; Dashboards'!$C$11)</f>
        <v>413.83085098275751</v>
      </c>
      <c r="G42" s="281">
        <f t="shared" si="1"/>
        <v>459.44140305353596</v>
      </c>
      <c r="H42" s="282">
        <f>G42*'General Assumption &amp; Dashboards'!$C$9</f>
        <v>45944.140305353598</v>
      </c>
      <c r="I42" s="283">
        <f>G42*'General Assumption &amp; Dashboards'!$C$10</f>
        <v>114860.35076338399</v>
      </c>
      <c r="J42" s="14"/>
      <c r="K42" s="14"/>
      <c r="L42" s="14"/>
      <c r="M42" s="14"/>
      <c r="N42" s="14"/>
    </row>
    <row r="43" spans="1:14" x14ac:dyDescent="0.2">
      <c r="A43" s="280">
        <v>39</v>
      </c>
      <c r="B43" s="281">
        <f>B42*(1+'General Assumption &amp; Dashboards'!$C$5)</f>
        <v>3192.738644954492</v>
      </c>
      <c r="C43" s="281">
        <f>B43*'General Assumption &amp; Dashboards'!$C$6</f>
        <v>798.18466123862299</v>
      </c>
      <c r="D43" s="281">
        <f>C43*'General Assumption &amp; Dashboards'!$C$7</f>
        <v>239.45539837158688</v>
      </c>
      <c r="E43" s="281">
        <f>D43*'General Assumption &amp; Dashboards'!$C$8</f>
        <v>47.891079674317382</v>
      </c>
      <c r="F43" s="281">
        <f>G42*(1-'General Assumption &amp; Dashboards'!$C$11)</f>
        <v>436.46933290085917</v>
      </c>
      <c r="G43" s="281">
        <f t="shared" si="1"/>
        <v>484.36041257517655</v>
      </c>
      <c r="H43" s="282">
        <f>G43*'General Assumption &amp; Dashboards'!$C$9</f>
        <v>48436.041257517652</v>
      </c>
      <c r="I43" s="283">
        <f>G43*'General Assumption &amp; Dashboards'!$C$10</f>
        <v>121090.10314379414</v>
      </c>
      <c r="J43" s="14"/>
      <c r="K43" s="14"/>
      <c r="L43" s="14"/>
      <c r="M43" s="14"/>
      <c r="N43" s="14"/>
    </row>
    <row r="44" spans="1:14" x14ac:dyDescent="0.2">
      <c r="A44" s="280">
        <v>40</v>
      </c>
      <c r="B44" s="281">
        <f>B43*(1+'General Assumption &amp; Dashboards'!$C$5)</f>
        <v>3352.3755772022168</v>
      </c>
      <c r="C44" s="281">
        <f>B44*'General Assumption &amp; Dashboards'!$C$6</f>
        <v>838.09389430055421</v>
      </c>
      <c r="D44" s="281">
        <f>C44*'General Assumption &amp; Dashboards'!$C$7</f>
        <v>251.42816829016624</v>
      </c>
      <c r="E44" s="281">
        <f>D44*'General Assumption &amp; Dashboards'!$C$8</f>
        <v>50.285633658033248</v>
      </c>
      <c r="F44" s="281">
        <f>G43*(1-'General Assumption &amp; Dashboards'!$C$11)</f>
        <v>460.14239194641772</v>
      </c>
      <c r="G44" s="281">
        <f t="shared" si="1"/>
        <v>510.42802560445097</v>
      </c>
      <c r="H44" s="282">
        <f>G44*'General Assumption &amp; Dashboards'!$C$9</f>
        <v>51042.802560445096</v>
      </c>
      <c r="I44" s="283">
        <f>G44*'General Assumption &amp; Dashboards'!$C$10</f>
        <v>127607.00640111274</v>
      </c>
      <c r="J44" s="14"/>
      <c r="K44" s="14"/>
      <c r="L44" s="14"/>
      <c r="M44" s="14"/>
      <c r="N44" s="14"/>
    </row>
    <row r="45" spans="1:14" x14ac:dyDescent="0.2">
      <c r="A45" s="280">
        <v>41</v>
      </c>
      <c r="B45" s="281">
        <f>B44*(1+'General Assumption &amp; Dashboards'!$C$5)</f>
        <v>3519.9943560623278</v>
      </c>
      <c r="C45" s="281">
        <f>B45*'General Assumption &amp; Dashboards'!$C$6</f>
        <v>879.99858901558196</v>
      </c>
      <c r="D45" s="281">
        <f>C45*'General Assumption &amp; Dashboards'!$C$7</f>
        <v>263.99957670467455</v>
      </c>
      <c r="E45" s="281">
        <f>D45*'General Assumption &amp; Dashboards'!$C$8</f>
        <v>52.799915340934916</v>
      </c>
      <c r="F45" s="281">
        <f>G44*(1-'General Assumption &amp; Dashboards'!$C$11)</f>
        <v>484.9066243242284</v>
      </c>
      <c r="G45" s="281">
        <f t="shared" si="1"/>
        <v>537.70653966516329</v>
      </c>
      <c r="H45" s="282">
        <f>G45*'General Assumption &amp; Dashboards'!$C$9</f>
        <v>53770.653966516329</v>
      </c>
      <c r="I45" s="283">
        <f>G45*'General Assumption &amp; Dashboards'!$C$10</f>
        <v>134426.63491629082</v>
      </c>
      <c r="J45" s="14"/>
      <c r="K45" s="14"/>
      <c r="L45" s="14"/>
      <c r="M45" s="14"/>
      <c r="N45" s="14"/>
    </row>
    <row r="46" spans="1:14" x14ac:dyDescent="0.2">
      <c r="A46" s="280">
        <v>42</v>
      </c>
      <c r="B46" s="281">
        <f>B45*(1+'General Assumption &amp; Dashboards'!$C$5)</f>
        <v>3695.9940738654445</v>
      </c>
      <c r="C46" s="281">
        <f>B46*'General Assumption &amp; Dashboards'!$C$6</f>
        <v>923.99851846636113</v>
      </c>
      <c r="D46" s="281">
        <f>C46*'General Assumption &amp; Dashboards'!$C$7</f>
        <v>277.19955553990832</v>
      </c>
      <c r="E46" s="281">
        <f>D46*'General Assumption &amp; Dashboards'!$C$8</f>
        <v>55.439911107981665</v>
      </c>
      <c r="F46" s="281">
        <f>G45*(1-'General Assumption &amp; Dashboards'!$C$11)</f>
        <v>510.82121268190508</v>
      </c>
      <c r="G46" s="281">
        <f t="shared" si="1"/>
        <v>566.26112378988671</v>
      </c>
      <c r="H46" s="282">
        <f>G46*'General Assumption &amp; Dashboards'!$C$9</f>
        <v>56626.11237898867</v>
      </c>
      <c r="I46" s="283">
        <f>G46*'General Assumption &amp; Dashboards'!$C$10</f>
        <v>141565.28094747168</v>
      </c>
      <c r="J46" s="14"/>
      <c r="K46" s="14"/>
      <c r="L46" s="14"/>
      <c r="M46" s="14"/>
      <c r="N46" s="14"/>
    </row>
    <row r="47" spans="1:14" x14ac:dyDescent="0.2">
      <c r="A47" s="280">
        <v>43</v>
      </c>
      <c r="B47" s="281">
        <f>B46*(1+'General Assumption &amp; Dashboards'!$C$5)</f>
        <v>3880.793777558717</v>
      </c>
      <c r="C47" s="281">
        <f>B47*'General Assumption &amp; Dashboards'!$C$6</f>
        <v>970.19844438967925</v>
      </c>
      <c r="D47" s="281">
        <f>C47*'General Assumption &amp; Dashboards'!$C$7</f>
        <v>291.05953331690375</v>
      </c>
      <c r="E47" s="281">
        <f>D47*'General Assumption &amp; Dashboards'!$C$8</f>
        <v>58.211906663380752</v>
      </c>
      <c r="F47" s="281">
        <f>G46*(1-'General Assumption &amp; Dashboards'!$C$11)</f>
        <v>537.94806760039239</v>
      </c>
      <c r="G47" s="281">
        <f t="shared" si="1"/>
        <v>596.15997426377317</v>
      </c>
      <c r="H47" s="282">
        <f>G47*'General Assumption &amp; Dashboards'!$C$9</f>
        <v>59615.997426377318</v>
      </c>
      <c r="I47" s="283">
        <f>G47*'General Assumption &amp; Dashboards'!$C$10</f>
        <v>149039.9935659433</v>
      </c>
      <c r="J47" s="14"/>
      <c r="K47" s="14"/>
      <c r="L47" s="14"/>
      <c r="M47" s="14"/>
      <c r="N47" s="14"/>
    </row>
    <row r="48" spans="1:14" x14ac:dyDescent="0.2">
      <c r="A48" s="280">
        <v>44</v>
      </c>
      <c r="B48" s="281">
        <f>B47*(1+'General Assumption &amp; Dashboards'!$C$5)</f>
        <v>4074.833466436653</v>
      </c>
      <c r="C48" s="281">
        <f>B48*'General Assumption &amp; Dashboards'!$C$6</f>
        <v>1018.7083666091632</v>
      </c>
      <c r="D48" s="281">
        <f>C48*'General Assumption &amp; Dashboards'!$C$7</f>
        <v>305.61250998274897</v>
      </c>
      <c r="E48" s="281">
        <f>D48*'General Assumption &amp; Dashboards'!$C$8</f>
        <v>61.122501996549801</v>
      </c>
      <c r="F48" s="281">
        <f>G47*(1-'General Assumption &amp; Dashboards'!$C$11)</f>
        <v>566.35197555058448</v>
      </c>
      <c r="G48" s="281">
        <f t="shared" si="1"/>
        <v>627.47447754713426</v>
      </c>
      <c r="H48" s="282">
        <f>G48*'General Assumption &amp; Dashboards'!$C$9</f>
        <v>62747.447754713423</v>
      </c>
      <c r="I48" s="283">
        <f>G48*'General Assumption &amp; Dashboards'!$C$10</f>
        <v>156868.61938678357</v>
      </c>
      <c r="J48" s="14"/>
      <c r="K48" s="14"/>
      <c r="L48" s="14"/>
      <c r="M48" s="14"/>
      <c r="N48" s="14"/>
    </row>
    <row r="49" spans="1:14" x14ac:dyDescent="0.2">
      <c r="A49" s="280">
        <v>45</v>
      </c>
      <c r="B49" s="281">
        <f>B48*(1+'General Assumption &amp; Dashboards'!$C$5)</f>
        <v>4278.5751397584854</v>
      </c>
      <c r="C49" s="281">
        <f>B49*'General Assumption &amp; Dashboards'!$C$6</f>
        <v>1069.6437849396214</v>
      </c>
      <c r="D49" s="281">
        <f>C49*'General Assumption &amp; Dashboards'!$C$7</f>
        <v>320.89313548188642</v>
      </c>
      <c r="E49" s="281">
        <f>D49*'General Assumption &amp; Dashboards'!$C$8</f>
        <v>64.178627096377284</v>
      </c>
      <c r="F49" s="281">
        <f>G48*(1-'General Assumption &amp; Dashboards'!$C$11)</f>
        <v>596.10075366977753</v>
      </c>
      <c r="G49" s="281">
        <f t="shared" si="1"/>
        <v>660.27938076615487</v>
      </c>
      <c r="H49" s="282">
        <f>G49*'General Assumption &amp; Dashboards'!$C$9</f>
        <v>66027.938076615494</v>
      </c>
      <c r="I49" s="283">
        <f>G49*'General Assumption &amp; Dashboards'!$C$10</f>
        <v>165069.84519153871</v>
      </c>
      <c r="J49" s="14"/>
      <c r="K49" s="14"/>
      <c r="L49" s="14"/>
      <c r="M49" s="14"/>
      <c r="N49" s="14"/>
    </row>
    <row r="50" spans="1:14" x14ac:dyDescent="0.2">
      <c r="A50" s="280">
        <v>46</v>
      </c>
      <c r="B50" s="281">
        <f>B49*(1+'General Assumption &amp; Dashboards'!$C$5)</f>
        <v>4492.5038967464097</v>
      </c>
      <c r="C50" s="281">
        <f>B50*'General Assumption &amp; Dashboards'!$C$6</f>
        <v>1123.1259741866024</v>
      </c>
      <c r="D50" s="281">
        <f>C50*'General Assumption &amp; Dashboards'!$C$7</f>
        <v>336.9377922559807</v>
      </c>
      <c r="E50" s="281">
        <f>D50*'General Assumption &amp; Dashboards'!$C$8</f>
        <v>67.387558451196142</v>
      </c>
      <c r="F50" s="281">
        <f>G49*(1-'General Assumption &amp; Dashboards'!$C$11)</f>
        <v>627.26541172784709</v>
      </c>
      <c r="G50" s="281">
        <f t="shared" si="1"/>
        <v>694.65297017904322</v>
      </c>
      <c r="H50" s="282">
        <f>G50*'General Assumption &amp; Dashboards'!$C$9</f>
        <v>69465.297017904319</v>
      </c>
      <c r="I50" s="283">
        <f>G50*'General Assumption &amp; Dashboards'!$C$10</f>
        <v>173663.24254476081</v>
      </c>
      <c r="J50" s="14"/>
      <c r="K50" s="14"/>
      <c r="L50" s="14"/>
      <c r="M50" s="14"/>
      <c r="N50" s="14"/>
    </row>
    <row r="51" spans="1:14" x14ac:dyDescent="0.2">
      <c r="A51" s="280">
        <v>47</v>
      </c>
      <c r="B51" s="281">
        <f>B50*(1+'General Assumption &amp; Dashboards'!$C$5)</f>
        <v>4717.1290915837308</v>
      </c>
      <c r="C51" s="281">
        <f>B51*'General Assumption &amp; Dashboards'!$C$6</f>
        <v>1179.2822728959327</v>
      </c>
      <c r="D51" s="281">
        <f>C51*'General Assumption &amp; Dashboards'!$C$7</f>
        <v>353.78468186877978</v>
      </c>
      <c r="E51" s="281">
        <f>D51*'General Assumption &amp; Dashboards'!$C$8</f>
        <v>70.756936373755963</v>
      </c>
      <c r="F51" s="281">
        <f>G50*(1-'General Assumption &amp; Dashboards'!$C$11)</f>
        <v>659.92032167009108</v>
      </c>
      <c r="G51" s="281">
        <f t="shared" si="1"/>
        <v>730.67725804384702</v>
      </c>
      <c r="H51" s="282">
        <f>G51*'General Assumption &amp; Dashboards'!$C$9</f>
        <v>73067.725804384696</v>
      </c>
      <c r="I51" s="283">
        <f>G51*'General Assumption &amp; Dashboards'!$C$10</f>
        <v>182669.31451096176</v>
      </c>
      <c r="J51" s="14"/>
      <c r="K51" s="14"/>
      <c r="L51" s="14"/>
      <c r="M51" s="14"/>
      <c r="N51" s="14"/>
    </row>
    <row r="52" spans="1:14" s="16" customFormat="1" x14ac:dyDescent="0.2">
      <c r="A52" s="280">
        <v>48</v>
      </c>
      <c r="B52" s="281">
        <f>B51*(1+'General Assumption &amp; Dashboards'!$C$5)</f>
        <v>4952.9855461629177</v>
      </c>
      <c r="C52" s="281">
        <f>B52*'General Assumption &amp; Dashboards'!$C$6</f>
        <v>1238.2463865407294</v>
      </c>
      <c r="D52" s="281">
        <f>C52*'General Assumption &amp; Dashboards'!$C$7</f>
        <v>371.47391596221883</v>
      </c>
      <c r="E52" s="281">
        <f>D52*'General Assumption &amp; Dashboards'!$C$8</f>
        <v>74.294783192443774</v>
      </c>
      <c r="F52" s="281">
        <f>G51*(1-'General Assumption &amp; Dashboards'!$C$11)</f>
        <v>694.14339514165465</v>
      </c>
      <c r="G52" s="281">
        <f t="shared" si="1"/>
        <v>768.43817833409844</v>
      </c>
      <c r="H52" s="282">
        <f>G52*'General Assumption &amp; Dashboards'!$C$9</f>
        <v>76843.817833409848</v>
      </c>
      <c r="I52" s="283">
        <f>G52*'General Assumption &amp; Dashboards'!$C$10</f>
        <v>192109.54458352461</v>
      </c>
      <c r="J52" s="15"/>
      <c r="K52" s="15"/>
      <c r="L52" s="15"/>
      <c r="M52" s="283">
        <f>SUM(I41:I52)</f>
        <v>1767872.7914773447</v>
      </c>
      <c r="N52" s="15"/>
    </row>
    <row r="53" spans="1:14" x14ac:dyDescent="0.2">
      <c r="A53" s="280">
        <v>49</v>
      </c>
      <c r="B53" s="281">
        <f>B52*(1+'General Assumption &amp; Dashboards'!$C$5)</f>
        <v>5200.634823471064</v>
      </c>
      <c r="C53" s="281">
        <f>B53*'General Assumption &amp; Dashboards'!$C$6</f>
        <v>1300.158705867766</v>
      </c>
      <c r="D53" s="281">
        <f>C53*'General Assumption &amp; Dashboards'!$C$7</f>
        <v>390.0476117603298</v>
      </c>
      <c r="E53" s="281">
        <f>D53*'General Assumption &amp; Dashboards'!$C$8</f>
        <v>78.009522352065972</v>
      </c>
      <c r="F53" s="281">
        <f>G52*(1-'General Assumption &amp; Dashboards'!$C$11)</f>
        <v>730.01626941739346</v>
      </c>
      <c r="G53" s="281">
        <f t="shared" si="1"/>
        <v>808.02579176945937</v>
      </c>
      <c r="H53" s="282">
        <f>G53*'General Assumption &amp; Dashboards'!$C$9</f>
        <v>80802.579176945932</v>
      </c>
      <c r="I53" s="283">
        <f>G53*'General Assumption &amp; Dashboards'!$C$10</f>
        <v>202006.44794236484</v>
      </c>
      <c r="J53" s="14"/>
      <c r="K53" s="14"/>
      <c r="L53" s="14"/>
      <c r="M53" s="14"/>
      <c r="N53" s="14"/>
    </row>
    <row r="54" spans="1:14" x14ac:dyDescent="0.2">
      <c r="A54" s="280">
        <v>50</v>
      </c>
      <c r="B54" s="281">
        <f>B53*(1+'General Assumption &amp; Dashboards'!$C$5)</f>
        <v>5460.6665646446172</v>
      </c>
      <c r="C54" s="281">
        <f>B54*'General Assumption &amp; Dashboards'!$C$6</f>
        <v>1365.1666411611543</v>
      </c>
      <c r="D54" s="281">
        <f>C54*'General Assumption &amp; Dashboards'!$C$7</f>
        <v>409.54999234834628</v>
      </c>
      <c r="E54" s="281">
        <f>D54*'General Assumption &amp; Dashboards'!$C$8</f>
        <v>81.909998469669262</v>
      </c>
      <c r="F54" s="281">
        <f>G53*(1-'General Assumption &amp; Dashboards'!$C$11)</f>
        <v>767.62450218098638</v>
      </c>
      <c r="G54" s="281">
        <f t="shared" si="1"/>
        <v>849.53450065065567</v>
      </c>
      <c r="H54" s="282">
        <f>G54*'General Assumption &amp; Dashboards'!$C$9</f>
        <v>84953.450065065568</v>
      </c>
      <c r="I54" s="283">
        <f>G54*'General Assumption &amp; Dashboards'!$C$10</f>
        <v>212383.62516266393</v>
      </c>
      <c r="J54" s="14"/>
      <c r="K54" s="14"/>
      <c r="L54" s="14"/>
      <c r="M54" s="14"/>
      <c r="N54" s="14"/>
    </row>
    <row r="55" spans="1:14" x14ac:dyDescent="0.2">
      <c r="A55" s="280">
        <v>51</v>
      </c>
      <c r="B55" s="281">
        <f>B54*(1+'General Assumption &amp; Dashboards'!$C$5)</f>
        <v>5733.699892876848</v>
      </c>
      <c r="C55" s="281">
        <f>B55*'General Assumption &amp; Dashboards'!$C$6</f>
        <v>1433.424973219212</v>
      </c>
      <c r="D55" s="281">
        <f>C55*'General Assumption &amp; Dashboards'!$C$7</f>
        <v>430.0274919657636</v>
      </c>
      <c r="E55" s="281">
        <f>D55*'General Assumption &amp; Dashboards'!$C$8</f>
        <v>86.00549839315272</v>
      </c>
      <c r="F55" s="281">
        <f>G54*(1-'General Assumption &amp; Dashboards'!$C$11)</f>
        <v>807.05777561812283</v>
      </c>
      <c r="G55" s="281">
        <f t="shared" si="1"/>
        <v>893.06327401127555</v>
      </c>
      <c r="H55" s="282">
        <f>G55*'General Assumption &amp; Dashboards'!$C$9</f>
        <v>89306.32740112755</v>
      </c>
      <c r="I55" s="283">
        <f>G55*'General Assumption &amp; Dashboards'!$C$10</f>
        <v>223265.81850281887</v>
      </c>
      <c r="J55" s="14"/>
      <c r="K55" s="14"/>
      <c r="L55" s="14"/>
      <c r="M55" s="14"/>
      <c r="N55" s="14"/>
    </row>
    <row r="56" spans="1:14" x14ac:dyDescent="0.2">
      <c r="A56" s="280">
        <v>52</v>
      </c>
      <c r="B56" s="281">
        <f>B55*(1+'General Assumption &amp; Dashboards'!$C$5)</f>
        <v>6020.3848875206904</v>
      </c>
      <c r="C56" s="281">
        <f>B56*'General Assumption &amp; Dashboards'!$C$6</f>
        <v>1505.0962218801726</v>
      </c>
      <c r="D56" s="281">
        <f>C56*'General Assumption &amp; Dashboards'!$C$7</f>
        <v>451.52886656405178</v>
      </c>
      <c r="E56" s="281">
        <f>D56*'General Assumption &amp; Dashboards'!$C$8</f>
        <v>90.305773312810359</v>
      </c>
      <c r="F56" s="281">
        <f>G55*(1-'General Assumption &amp; Dashboards'!$C$11)</f>
        <v>848.41011031071173</v>
      </c>
      <c r="G56" s="281">
        <f t="shared" si="1"/>
        <v>938.71588362352213</v>
      </c>
      <c r="H56" s="282">
        <f>G56*'General Assumption &amp; Dashboards'!$C$9</f>
        <v>93871.58836235221</v>
      </c>
      <c r="I56" s="283">
        <f>G56*'General Assumption &amp; Dashboards'!$C$10</f>
        <v>234678.97090588053</v>
      </c>
      <c r="J56" s="14"/>
      <c r="K56" s="14"/>
      <c r="L56" s="14"/>
      <c r="M56" s="14"/>
      <c r="N56" s="14"/>
    </row>
    <row r="57" spans="1:14" x14ac:dyDescent="0.2">
      <c r="A57" s="280">
        <v>53</v>
      </c>
      <c r="B57" s="281">
        <f>B56*(1+'General Assumption &amp; Dashboards'!$C$5)</f>
        <v>6321.4041318967256</v>
      </c>
      <c r="C57" s="281">
        <f>B57*'General Assumption &amp; Dashboards'!$C$6</f>
        <v>1580.3510329741814</v>
      </c>
      <c r="D57" s="281">
        <f>C57*'General Assumption &amp; Dashboards'!$C$7</f>
        <v>474.10530989225441</v>
      </c>
      <c r="E57" s="281">
        <f>D57*'General Assumption &amp; Dashboards'!$C$8</f>
        <v>94.821061978450885</v>
      </c>
      <c r="F57" s="281">
        <f>G56*(1-'General Assumption &amp; Dashboards'!$C$11)</f>
        <v>891.78008944234602</v>
      </c>
      <c r="G57" s="281">
        <f t="shared" si="1"/>
        <v>986.6011514207969</v>
      </c>
      <c r="H57" s="282">
        <f>G57*'General Assumption &amp; Dashboards'!$C$9</f>
        <v>98660.115142079696</v>
      </c>
      <c r="I57" s="283">
        <f>G57*'General Assumption &amp; Dashboards'!$C$10</f>
        <v>246650.28785519922</v>
      </c>
      <c r="J57" s="14"/>
      <c r="K57" s="14"/>
      <c r="L57" s="14"/>
      <c r="M57" s="14"/>
      <c r="N57" s="14"/>
    </row>
    <row r="58" spans="1:14" x14ac:dyDescent="0.2">
      <c r="A58" s="280">
        <v>54</v>
      </c>
      <c r="B58" s="281">
        <f>B57*(1+'General Assumption &amp; Dashboards'!$C$5)</f>
        <v>6637.4743384915619</v>
      </c>
      <c r="C58" s="281">
        <f>B58*'General Assumption &amp; Dashboards'!$C$6</f>
        <v>1659.3685846228905</v>
      </c>
      <c r="D58" s="281">
        <f>C58*'General Assumption &amp; Dashboards'!$C$7</f>
        <v>497.81057538686713</v>
      </c>
      <c r="E58" s="281">
        <f>D58*'General Assumption &amp; Dashboards'!$C$8</f>
        <v>99.562115077373434</v>
      </c>
      <c r="F58" s="281">
        <f>G57*(1-'General Assumption &amp; Dashboards'!$C$11)</f>
        <v>937.27109384975699</v>
      </c>
      <c r="G58" s="281">
        <f t="shared" si="1"/>
        <v>1036.8332089271305</v>
      </c>
      <c r="H58" s="282">
        <f>G58*'General Assumption &amp; Dashboards'!$C$9</f>
        <v>103683.32089271305</v>
      </c>
      <c r="I58" s="283">
        <f>G58*'General Assumption &amp; Dashboards'!$C$10</f>
        <v>259208.30223178261</v>
      </c>
      <c r="J58" s="14"/>
      <c r="K58" s="14"/>
      <c r="L58" s="14"/>
      <c r="M58" s="14"/>
      <c r="N58" s="14"/>
    </row>
    <row r="59" spans="1:14" x14ac:dyDescent="0.2">
      <c r="A59" s="280">
        <v>55</v>
      </c>
      <c r="B59" s="281">
        <f>B58*(1+'General Assumption &amp; Dashboards'!$C$5)</f>
        <v>6969.3480554161406</v>
      </c>
      <c r="C59" s="281">
        <f>B59*'General Assumption &amp; Dashboards'!$C$6</f>
        <v>1742.3370138540351</v>
      </c>
      <c r="D59" s="281">
        <f>C59*'General Assumption &amp; Dashboards'!$C$7</f>
        <v>522.70110415621048</v>
      </c>
      <c r="E59" s="281">
        <f>D59*'General Assumption &amp; Dashboards'!$C$8</f>
        <v>104.5402208312421</v>
      </c>
      <c r="F59" s="281">
        <f>G58*(1-'General Assumption &amp; Dashboards'!$C$11)</f>
        <v>984.99154848077387</v>
      </c>
      <c r="G59" s="281">
        <f t="shared" si="1"/>
        <v>1089.531769312016</v>
      </c>
      <c r="H59" s="282">
        <f>G59*'General Assumption &amp; Dashboards'!$C$9</f>
        <v>108953.1769312016</v>
      </c>
      <c r="I59" s="283">
        <f>G59*'General Assumption &amp; Dashboards'!$C$10</f>
        <v>272382.94232800399</v>
      </c>
      <c r="J59" s="14"/>
      <c r="K59" s="14"/>
      <c r="L59" s="14"/>
      <c r="M59" s="14"/>
      <c r="N59" s="14"/>
    </row>
    <row r="60" spans="1:14" x14ac:dyDescent="0.2">
      <c r="A60" s="280">
        <v>56</v>
      </c>
      <c r="B60" s="281">
        <f>B59*(1+'General Assumption &amp; Dashboards'!$C$5)</f>
        <v>7317.8154581869476</v>
      </c>
      <c r="C60" s="281">
        <f>B60*'General Assumption &amp; Dashboards'!$C$6</f>
        <v>1829.4538645467369</v>
      </c>
      <c r="D60" s="281">
        <f>C60*'General Assumption &amp; Dashboards'!$C$7</f>
        <v>548.836159364021</v>
      </c>
      <c r="E60" s="281">
        <f>D60*'General Assumption &amp; Dashboards'!$C$8</f>
        <v>109.7672318728042</v>
      </c>
      <c r="F60" s="281">
        <f>G59*(1-'General Assumption &amp; Dashboards'!$C$11)</f>
        <v>1035.0551808464152</v>
      </c>
      <c r="G60" s="281">
        <f t="shared" si="1"/>
        <v>1144.8224127192193</v>
      </c>
      <c r="H60" s="282">
        <f>G60*'General Assumption &amp; Dashboards'!$C$9</f>
        <v>114482.24127192193</v>
      </c>
      <c r="I60" s="283">
        <f>G60*'General Assumption &amp; Dashboards'!$C$10</f>
        <v>286205.60317980481</v>
      </c>
      <c r="J60" s="14"/>
      <c r="K60" s="14"/>
      <c r="L60" s="14"/>
      <c r="M60" s="14"/>
      <c r="N60" s="14"/>
    </row>
    <row r="61" spans="1:14" x14ac:dyDescent="0.2">
      <c r="A61" s="280">
        <v>57</v>
      </c>
      <c r="B61" s="281">
        <f>B60*(1+'General Assumption &amp; Dashboards'!$C$5)</f>
        <v>7683.7062310962956</v>
      </c>
      <c r="C61" s="281">
        <f>B61*'General Assumption &amp; Dashboards'!$C$6</f>
        <v>1920.9265577740739</v>
      </c>
      <c r="D61" s="281">
        <f>C61*'General Assumption &amp; Dashboards'!$C$7</f>
        <v>576.27796733222215</v>
      </c>
      <c r="E61" s="281">
        <f>D61*'General Assumption &amp; Dashboards'!$C$8</f>
        <v>115.25559346644444</v>
      </c>
      <c r="F61" s="281">
        <f>G60*(1-'General Assumption &amp; Dashboards'!$C$11)</f>
        <v>1087.5812920832582</v>
      </c>
      <c r="G61" s="281">
        <f t="shared" si="1"/>
        <v>1202.8368855497026</v>
      </c>
      <c r="H61" s="282">
        <f>G61*'General Assumption &amp; Dashboards'!$C$9</f>
        <v>120283.68855497026</v>
      </c>
      <c r="I61" s="283">
        <f>G61*'General Assumption &amp; Dashboards'!$C$10</f>
        <v>300709.22138742567</v>
      </c>
      <c r="J61" s="14"/>
      <c r="K61" s="14"/>
      <c r="L61" s="14"/>
      <c r="M61" s="14"/>
      <c r="N61" s="14"/>
    </row>
    <row r="62" spans="1:14" x14ac:dyDescent="0.2">
      <c r="A62" s="280">
        <v>58</v>
      </c>
      <c r="B62" s="281">
        <f>B61*(1+'General Assumption &amp; Dashboards'!$C$5)</f>
        <v>8067.8915426511103</v>
      </c>
      <c r="C62" s="281">
        <f>B62*'General Assumption &amp; Dashboards'!$C$6</f>
        <v>2016.9728856627776</v>
      </c>
      <c r="D62" s="281">
        <f>C62*'General Assumption &amp; Dashboards'!$C$7</f>
        <v>605.0918656988332</v>
      </c>
      <c r="E62" s="281">
        <f>D62*'General Assumption &amp; Dashboards'!$C$8</f>
        <v>121.01837313976665</v>
      </c>
      <c r="F62" s="281">
        <f>G61*(1-'General Assumption &amp; Dashboards'!$C$11)</f>
        <v>1142.6950412722174</v>
      </c>
      <c r="G62" s="281">
        <f t="shared" si="1"/>
        <v>1263.7134144119841</v>
      </c>
      <c r="H62" s="282">
        <f>G62*'General Assumption &amp; Dashboards'!$C$9</f>
        <v>126371.34144119841</v>
      </c>
      <c r="I62" s="283">
        <f>G62*'General Assumption &amp; Dashboards'!$C$10</f>
        <v>315928.35360299604</v>
      </c>
      <c r="J62" s="14"/>
      <c r="K62" s="14"/>
      <c r="L62" s="14"/>
      <c r="M62" s="14"/>
      <c r="N62" s="14"/>
    </row>
    <row r="63" spans="1:14" x14ac:dyDescent="0.2">
      <c r="A63" s="280">
        <v>59</v>
      </c>
      <c r="B63" s="281">
        <f>B62*(1+'General Assumption &amp; Dashboards'!$C$5)</f>
        <v>8471.2861197836664</v>
      </c>
      <c r="C63" s="281">
        <f>B63*'General Assumption &amp; Dashboards'!$C$6</f>
        <v>2117.8215299459166</v>
      </c>
      <c r="D63" s="281">
        <f>C63*'General Assumption &amp; Dashboards'!$C$7</f>
        <v>635.34645898377494</v>
      </c>
      <c r="E63" s="281">
        <f>D63*'General Assumption &amp; Dashboards'!$C$8</f>
        <v>127.069291796755</v>
      </c>
      <c r="F63" s="281">
        <f>G62*(1-'General Assumption &amp; Dashboards'!$C$11)</f>
        <v>1200.5277436913848</v>
      </c>
      <c r="G63" s="281">
        <f t="shared" si="1"/>
        <v>1327.5970354881397</v>
      </c>
      <c r="H63" s="282">
        <f>G63*'General Assumption &amp; Dashboards'!$C$9</f>
        <v>132759.70354881397</v>
      </c>
      <c r="I63" s="283">
        <f>G63*'General Assumption &amp; Dashboards'!$C$10</f>
        <v>331899.2588720349</v>
      </c>
      <c r="J63" s="14"/>
      <c r="K63" s="14"/>
      <c r="L63" s="14"/>
      <c r="M63" s="14"/>
      <c r="N63" s="14"/>
    </row>
    <row r="64" spans="1:14" s="16" customFormat="1" x14ac:dyDescent="0.2">
      <c r="A64" s="280">
        <v>60</v>
      </c>
      <c r="B64" s="281">
        <f>B63*(1+'General Assumption &amp; Dashboards'!$C$5)</f>
        <v>8894.8504257728509</v>
      </c>
      <c r="C64" s="281">
        <f>B64*'General Assumption &amp; Dashboards'!$C$6</f>
        <v>2223.7126064432127</v>
      </c>
      <c r="D64" s="281">
        <f>C64*'General Assumption &amp; Dashboards'!$C$7</f>
        <v>667.11378193296378</v>
      </c>
      <c r="E64" s="281">
        <f>D64*'General Assumption &amp; Dashboards'!$C$8</f>
        <v>133.42275638659277</v>
      </c>
      <c r="F64" s="281">
        <f>G63*(1-'General Assumption &amp; Dashboards'!$C$11)</f>
        <v>1261.2171837137325</v>
      </c>
      <c r="G64" s="281">
        <f t="shared" si="1"/>
        <v>1394.6399401003252</v>
      </c>
      <c r="H64" s="282">
        <f>G64*'General Assumption &amp; Dashboards'!$C$9</f>
        <v>139463.99401003253</v>
      </c>
      <c r="I64" s="283">
        <f>G64*'General Assumption &amp; Dashboards'!$C$10</f>
        <v>348659.98502508132</v>
      </c>
      <c r="J64" s="15"/>
      <c r="K64" s="15"/>
      <c r="L64" s="15"/>
      <c r="M64" s="15"/>
      <c r="N64" s="283">
        <f>SUM(I53:I64)</f>
        <v>3233978.8169960571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N64"/>
  <sheetViews>
    <sheetView workbookViewId="0">
      <selection activeCell="B10" sqref="B5:B10"/>
    </sheetView>
  </sheetViews>
  <sheetFormatPr baseColWidth="10" defaultColWidth="8.83203125" defaultRowHeight="15" x14ac:dyDescent="0.2"/>
  <cols>
    <col min="1" max="3" width="16.5" customWidth="1"/>
    <col min="4" max="4" width="16.6640625" bestFit="1" customWidth="1"/>
    <col min="5" max="5" width="20.33203125" bestFit="1" customWidth="1"/>
    <col min="6" max="6" width="18.1640625" bestFit="1" customWidth="1"/>
    <col min="7" max="7" width="18" bestFit="1" customWidth="1"/>
    <col min="8" max="8" width="22" style="136" bestFit="1" customWidth="1"/>
    <col min="9" max="9" width="37.33203125" style="22" bestFit="1" customWidth="1"/>
    <col min="10" max="10" width="12" style="12" bestFit="1" customWidth="1"/>
    <col min="11" max="12" width="13.6640625" style="12" bestFit="1" customWidth="1"/>
    <col min="13" max="14" width="14.6640625" bestFit="1" customWidth="1"/>
  </cols>
  <sheetData>
    <row r="1" spans="1:14" ht="21" customHeight="1" x14ac:dyDescent="0.2">
      <c r="A1" s="163" t="s">
        <v>320</v>
      </c>
    </row>
    <row r="2" spans="1:14" ht="13.5" customHeight="1" x14ac:dyDescent="0.2">
      <c r="A2" s="1"/>
    </row>
    <row r="3" spans="1:14" ht="16.5" customHeight="1" x14ac:dyDescent="0.2">
      <c r="A3" s="164" t="s">
        <v>306</v>
      </c>
      <c r="B3" s="164" t="s">
        <v>307</v>
      </c>
      <c r="C3" s="164" t="s">
        <v>308</v>
      </c>
      <c r="D3" s="164" t="s">
        <v>321</v>
      </c>
      <c r="E3" s="164" t="s">
        <v>310</v>
      </c>
      <c r="F3" s="164" t="s">
        <v>311</v>
      </c>
      <c r="G3" s="164" t="s">
        <v>322</v>
      </c>
      <c r="H3" s="274" t="s">
        <v>319</v>
      </c>
      <c r="I3" s="275" t="s">
        <v>314</v>
      </c>
      <c r="J3" s="275" t="s">
        <v>61</v>
      </c>
      <c r="K3" s="275" t="s">
        <v>62</v>
      </c>
      <c r="L3" s="275" t="s">
        <v>63</v>
      </c>
      <c r="M3" s="275" t="s">
        <v>64</v>
      </c>
      <c r="N3" s="275" t="s">
        <v>65</v>
      </c>
    </row>
    <row r="4" spans="1:14" ht="16.5" customHeight="1" x14ac:dyDescent="0.2">
      <c r="A4" s="276" t="s">
        <v>315</v>
      </c>
      <c r="B4" s="277">
        <f>'General Assumption &amp; Dashboards'!D5</f>
        <v>0.04</v>
      </c>
      <c r="C4" s="277">
        <f>'General Assumption &amp; Dashboards'!D6</f>
        <v>0.2</v>
      </c>
      <c r="D4" s="277">
        <f>'General Assumption &amp; Dashboards'!D7</f>
        <v>0.25</v>
      </c>
      <c r="E4" s="277">
        <f>'General Assumption &amp; Dashboards'!D8</f>
        <v>0.15</v>
      </c>
      <c r="F4" s="277">
        <f>'General Assumption &amp; Dashboards'!D11</f>
        <v>0.03</v>
      </c>
      <c r="G4" s="20"/>
      <c r="H4" s="278">
        <f>'General Assumption &amp; Dashboards'!D9</f>
        <v>200</v>
      </c>
      <c r="I4" s="279">
        <f>'General Assumption &amp; Dashboards'!D10</f>
        <v>400</v>
      </c>
      <c r="J4" s="21"/>
      <c r="K4" s="21"/>
      <c r="L4" s="21"/>
      <c r="M4" s="21"/>
      <c r="N4" s="21"/>
    </row>
    <row r="5" spans="1:14" x14ac:dyDescent="0.2">
      <c r="A5" s="280">
        <v>1</v>
      </c>
      <c r="B5" s="11"/>
      <c r="C5" s="281">
        <f>B5*'General Assumption &amp; Dashboards'!$D$6</f>
        <v>0</v>
      </c>
      <c r="D5" s="281">
        <f>C5*'General Assumption &amp; Dashboards'!$D$7</f>
        <v>0</v>
      </c>
      <c r="E5" s="281">
        <f>D5*'General Assumption &amp; Dashboards'!$D$8</f>
        <v>0</v>
      </c>
      <c r="F5" s="281">
        <f>G4*(1-'General Assumption &amp; Dashboards'!$D$11)</f>
        <v>0</v>
      </c>
      <c r="G5" s="281">
        <f t="shared" ref="G5:G36" si="0">E5+F5</f>
        <v>0</v>
      </c>
      <c r="H5" s="282">
        <f>G5*'General Assumption &amp; Dashboards'!$D$9</f>
        <v>0</v>
      </c>
      <c r="I5" s="283">
        <f>G5*'General Assumption &amp; Dashboards'!$D$10</f>
        <v>0</v>
      </c>
      <c r="J5" s="13"/>
      <c r="K5" s="13"/>
      <c r="L5" s="13"/>
      <c r="M5" s="13"/>
      <c r="N5" s="13"/>
    </row>
    <row r="6" spans="1:14" x14ac:dyDescent="0.2">
      <c r="A6" s="280">
        <v>2</v>
      </c>
      <c r="B6" s="11"/>
      <c r="C6" s="281">
        <f>B6*'General Assumption &amp; Dashboards'!$D$6</f>
        <v>0</v>
      </c>
      <c r="D6" s="281">
        <f>C6*'General Assumption &amp; Dashboards'!$D$7</f>
        <v>0</v>
      </c>
      <c r="E6" s="281">
        <f>D6*'General Assumption &amp; Dashboards'!$D$8</f>
        <v>0</v>
      </c>
      <c r="F6" s="281">
        <f>G5*(1-'General Assumption &amp; Dashboards'!$D$11)</f>
        <v>0</v>
      </c>
      <c r="G6" s="281">
        <f t="shared" si="0"/>
        <v>0</v>
      </c>
      <c r="H6" s="282">
        <f>G6*'General Assumption &amp; Dashboards'!$D$9</f>
        <v>0</v>
      </c>
      <c r="I6" s="283">
        <f>G6*'General Assumption &amp; Dashboards'!$D$10</f>
        <v>0</v>
      </c>
      <c r="J6" s="13"/>
      <c r="K6" s="13"/>
      <c r="L6" s="13"/>
      <c r="M6" s="13"/>
      <c r="N6" s="13"/>
    </row>
    <row r="7" spans="1:14" x14ac:dyDescent="0.2">
      <c r="A7" s="280">
        <v>3</v>
      </c>
      <c r="B7" s="11"/>
      <c r="C7" s="281">
        <f>B7*'General Assumption &amp; Dashboards'!$D$6</f>
        <v>0</v>
      </c>
      <c r="D7" s="281">
        <f>C7*'General Assumption &amp; Dashboards'!$D$7</f>
        <v>0</v>
      </c>
      <c r="E7" s="281">
        <f>D7*'General Assumption &amp; Dashboards'!$D$8</f>
        <v>0</v>
      </c>
      <c r="F7" s="281">
        <f>G6*(1-'General Assumption &amp; Dashboards'!$D$11)</f>
        <v>0</v>
      </c>
      <c r="G7" s="281">
        <f t="shared" si="0"/>
        <v>0</v>
      </c>
      <c r="H7" s="282">
        <f>G7*'General Assumption &amp; Dashboards'!$D$9</f>
        <v>0</v>
      </c>
      <c r="I7" s="283">
        <f>G7*'General Assumption &amp; Dashboards'!$D$10</f>
        <v>0</v>
      </c>
      <c r="J7" s="13"/>
      <c r="K7" s="13"/>
      <c r="L7" s="13"/>
      <c r="M7" s="13"/>
      <c r="N7" s="13"/>
    </row>
    <row r="8" spans="1:14" x14ac:dyDescent="0.2">
      <c r="A8" s="280">
        <v>4</v>
      </c>
      <c r="B8" s="11"/>
      <c r="C8" s="281">
        <f>B8*'General Assumption &amp; Dashboards'!$D$6</f>
        <v>0</v>
      </c>
      <c r="D8" s="281">
        <f>C8*'General Assumption &amp; Dashboards'!$D$7</f>
        <v>0</v>
      </c>
      <c r="E8" s="281">
        <f>D8*'General Assumption &amp; Dashboards'!$D$8</f>
        <v>0</v>
      </c>
      <c r="F8" s="281">
        <f>G7*(1-'General Assumption &amp; Dashboards'!$D$11)</f>
        <v>0</v>
      </c>
      <c r="G8" s="281">
        <f t="shared" si="0"/>
        <v>0</v>
      </c>
      <c r="H8" s="282">
        <f>G8*'General Assumption &amp; Dashboards'!$D$9</f>
        <v>0</v>
      </c>
      <c r="I8" s="283">
        <f>G8*'General Assumption &amp; Dashboards'!$D$10</f>
        <v>0</v>
      </c>
      <c r="J8" s="13"/>
      <c r="K8" s="13"/>
      <c r="L8" s="13"/>
      <c r="M8" s="13"/>
      <c r="N8" s="13"/>
    </row>
    <row r="9" spans="1:14" x14ac:dyDescent="0.2">
      <c r="A9" s="280">
        <v>5</v>
      </c>
      <c r="B9" s="11"/>
      <c r="C9" s="281">
        <f>B9*'General Assumption &amp; Dashboards'!$D$6</f>
        <v>0</v>
      </c>
      <c r="D9" s="281">
        <f>C9*'General Assumption &amp; Dashboards'!$D$7</f>
        <v>0</v>
      </c>
      <c r="E9" s="281">
        <f>D9*'General Assumption &amp; Dashboards'!$D$8</f>
        <v>0</v>
      </c>
      <c r="F9" s="281">
        <f>G8*(1-'General Assumption &amp; Dashboards'!$D$11)</f>
        <v>0</v>
      </c>
      <c r="G9" s="281">
        <f t="shared" si="0"/>
        <v>0</v>
      </c>
      <c r="H9" s="282">
        <f>G9*'General Assumption &amp; Dashboards'!$D$9</f>
        <v>0</v>
      </c>
      <c r="I9" s="283">
        <f>G9*'General Assumption &amp; Dashboards'!$D$10</f>
        <v>0</v>
      </c>
      <c r="J9" s="13"/>
      <c r="K9" s="13"/>
      <c r="L9" s="13"/>
      <c r="M9" s="13"/>
      <c r="N9" s="13"/>
    </row>
    <row r="10" spans="1:14" x14ac:dyDescent="0.2">
      <c r="A10" s="280">
        <v>6</v>
      </c>
      <c r="B10" s="11"/>
      <c r="C10" s="281">
        <f>B10*'General Assumption &amp; Dashboards'!$D$6</f>
        <v>0</v>
      </c>
      <c r="D10" s="281">
        <f>C10*'General Assumption &amp; Dashboards'!$D$7</f>
        <v>0</v>
      </c>
      <c r="E10" s="281">
        <f>D10*'General Assumption &amp; Dashboards'!$D$8</f>
        <v>0</v>
      </c>
      <c r="F10" s="281">
        <f>G9*(1-'General Assumption &amp; Dashboards'!$D$11)</f>
        <v>0</v>
      </c>
      <c r="G10" s="281">
        <f t="shared" si="0"/>
        <v>0</v>
      </c>
      <c r="H10" s="282">
        <f>G10*'General Assumption &amp; Dashboards'!$D$9</f>
        <v>0</v>
      </c>
      <c r="I10" s="283">
        <f>G10*'General Assumption &amp; Dashboards'!$D$10</f>
        <v>0</v>
      </c>
      <c r="J10" s="13"/>
      <c r="K10" s="13"/>
      <c r="L10" s="13"/>
      <c r="M10" s="13"/>
      <c r="N10" s="13"/>
    </row>
    <row r="11" spans="1:14" x14ac:dyDescent="0.2">
      <c r="A11" s="280">
        <v>7</v>
      </c>
      <c r="B11" s="281">
        <v>632.65950924800018</v>
      </c>
      <c r="C11" s="281">
        <f>B11*'General Assumption &amp; Dashboards'!$D$6</f>
        <v>126.53190184960005</v>
      </c>
      <c r="D11" s="281">
        <f>C11*'General Assumption &amp; Dashboards'!$D$7</f>
        <v>31.632975462400012</v>
      </c>
      <c r="E11" s="281">
        <f>D11*'General Assumption &amp; Dashboards'!$D$8</f>
        <v>4.7449463193600012</v>
      </c>
      <c r="F11" s="281">
        <f>G10*(1-'General Assumption &amp; Dashboards'!$D$11)</f>
        <v>0</v>
      </c>
      <c r="G11" s="281">
        <f t="shared" si="0"/>
        <v>4.7449463193600012</v>
      </c>
      <c r="H11" s="282">
        <f>G11*'General Assumption &amp; Dashboards'!$D$9</f>
        <v>948.98926387200027</v>
      </c>
      <c r="I11" s="283">
        <f>G11*'General Assumption &amp; Dashboards'!$D$10</f>
        <v>1897.9785277440005</v>
      </c>
      <c r="J11" s="13"/>
      <c r="K11" s="13"/>
      <c r="L11" s="13"/>
      <c r="M11" s="13"/>
      <c r="N11" s="13"/>
    </row>
    <row r="12" spans="1:14" x14ac:dyDescent="0.2">
      <c r="A12" s="280">
        <v>8</v>
      </c>
      <c r="B12" s="281">
        <f>B11*(1+'General Assumption &amp; Dashboards'!$D$5)</f>
        <v>657.9658896179202</v>
      </c>
      <c r="C12" s="281">
        <f>B12*'General Assumption &amp; Dashboards'!$D$6</f>
        <v>131.59317792358405</v>
      </c>
      <c r="D12" s="281">
        <f>C12*'General Assumption &amp; Dashboards'!$D$7</f>
        <v>32.898294480896013</v>
      </c>
      <c r="E12" s="281">
        <f>D12*'General Assumption &amp; Dashboards'!$D$8</f>
        <v>4.9347441721344021</v>
      </c>
      <c r="F12" s="281">
        <f>G11*(1-'General Assumption &amp; Dashboards'!$D$11)</f>
        <v>4.6025979297792015</v>
      </c>
      <c r="G12" s="281">
        <f t="shared" si="0"/>
        <v>9.5373421019136035</v>
      </c>
      <c r="H12" s="282">
        <f>G12*'General Assumption &amp; Dashboards'!$D$9</f>
        <v>1907.4684203827208</v>
      </c>
      <c r="I12" s="283">
        <f>G12*'General Assumption &amp; Dashboards'!$D$10</f>
        <v>3814.9368407654415</v>
      </c>
      <c r="J12" s="14"/>
      <c r="K12" s="14"/>
      <c r="L12" s="14"/>
      <c r="M12" s="14"/>
      <c r="N12" s="14"/>
    </row>
    <row r="13" spans="1:14" x14ac:dyDescent="0.2">
      <c r="A13" s="280">
        <v>9</v>
      </c>
      <c r="B13" s="281">
        <f>B12*(1+'General Assumption &amp; Dashboards'!$D$5)</f>
        <v>684.28452520263704</v>
      </c>
      <c r="C13" s="281">
        <f>B13*'General Assumption &amp; Dashboards'!$D$6</f>
        <v>136.85690504052741</v>
      </c>
      <c r="D13" s="281">
        <f>C13*'General Assumption &amp; Dashboards'!$D$7</f>
        <v>34.214226260131852</v>
      </c>
      <c r="E13" s="281">
        <f>D13*'General Assumption &amp; Dashboards'!$D$8</f>
        <v>5.132133939019778</v>
      </c>
      <c r="F13" s="281">
        <f>G12*(1-'General Assumption &amp; Dashboards'!$D$11)</f>
        <v>9.2512218388561944</v>
      </c>
      <c r="G13" s="281">
        <f t="shared" si="0"/>
        <v>14.383355777875973</v>
      </c>
      <c r="H13" s="282">
        <f>G13*'General Assumption &amp; Dashboards'!$D$9</f>
        <v>2876.6711555751945</v>
      </c>
      <c r="I13" s="283">
        <f>G13*'General Assumption &amp; Dashboards'!$D$10</f>
        <v>5753.3423111503889</v>
      </c>
      <c r="J13" s="14"/>
      <c r="K13" s="14"/>
      <c r="L13" s="14"/>
      <c r="M13" s="14"/>
      <c r="N13" s="14"/>
    </row>
    <row r="14" spans="1:14" x14ac:dyDescent="0.2">
      <c r="A14" s="280">
        <v>10</v>
      </c>
      <c r="B14" s="281">
        <f>B13*(1+'General Assumption &amp; Dashboards'!$D$5)</f>
        <v>711.6559062107425</v>
      </c>
      <c r="C14" s="281">
        <f>B14*'General Assumption &amp; Dashboards'!$D$6</f>
        <v>142.33118124214852</v>
      </c>
      <c r="D14" s="281">
        <f>C14*'General Assumption &amp; Dashboards'!$D$7</f>
        <v>35.582795310537129</v>
      </c>
      <c r="E14" s="281">
        <f>D14*'General Assumption &amp; Dashboards'!$D$8</f>
        <v>5.3374192965805696</v>
      </c>
      <c r="F14" s="281">
        <f>G13*(1-'General Assumption &amp; Dashboards'!$D$11)</f>
        <v>13.951855104539694</v>
      </c>
      <c r="G14" s="281">
        <f t="shared" si="0"/>
        <v>19.289274401120263</v>
      </c>
      <c r="H14" s="282">
        <f>G14*'General Assumption &amp; Dashboards'!$D$9</f>
        <v>3857.8548802240525</v>
      </c>
      <c r="I14" s="283">
        <f>G14*'General Assumption &amp; Dashboards'!$D$10</f>
        <v>7715.709760448105</v>
      </c>
      <c r="J14" s="14"/>
      <c r="K14" s="14"/>
      <c r="L14" s="14"/>
      <c r="M14" s="14"/>
      <c r="N14" s="14"/>
    </row>
    <row r="15" spans="1:14" x14ac:dyDescent="0.2">
      <c r="A15" s="280">
        <v>11</v>
      </c>
      <c r="B15" s="281">
        <f>B14*(1+'General Assumption &amp; Dashboards'!$D$5)</f>
        <v>740.12214245917221</v>
      </c>
      <c r="C15" s="281">
        <f>B15*'General Assumption &amp; Dashboards'!$D$6</f>
        <v>148.02442849183444</v>
      </c>
      <c r="D15" s="281">
        <f>C15*'General Assumption &amp; Dashboards'!$D$7</f>
        <v>37.00610712295861</v>
      </c>
      <c r="E15" s="281">
        <f>D15*'General Assumption &amp; Dashboards'!$D$8</f>
        <v>5.550916068443791</v>
      </c>
      <c r="F15" s="281">
        <f>G14*(1-'General Assumption &amp; Dashboards'!$D$11)</f>
        <v>18.710596169086653</v>
      </c>
      <c r="G15" s="281">
        <f t="shared" si="0"/>
        <v>24.261512237530443</v>
      </c>
      <c r="H15" s="282">
        <f>G15*'General Assumption &amp; Dashboards'!$D$9</f>
        <v>4852.3024475060884</v>
      </c>
      <c r="I15" s="283">
        <f>G15*'General Assumption &amp; Dashboards'!$D$10</f>
        <v>9704.6048950121767</v>
      </c>
      <c r="J15" s="14"/>
      <c r="K15" s="14"/>
      <c r="L15" s="14"/>
      <c r="M15" s="14"/>
      <c r="N15" s="14"/>
    </row>
    <row r="16" spans="1:14" s="16" customFormat="1" x14ac:dyDescent="0.2">
      <c r="A16" s="280">
        <v>12</v>
      </c>
      <c r="B16" s="281">
        <f>B15*(1+'General Assumption &amp; Dashboards'!$D$5)</f>
        <v>769.72702815753917</v>
      </c>
      <c r="C16" s="281">
        <f>B16*'General Assumption &amp; Dashboards'!$D$6</f>
        <v>153.94540563150784</v>
      </c>
      <c r="D16" s="281">
        <f>C16*'General Assumption &amp; Dashboards'!$D$7</f>
        <v>38.48635140787696</v>
      </c>
      <c r="E16" s="281">
        <f>D16*'General Assumption &amp; Dashboards'!$D$8</f>
        <v>5.772952711181544</v>
      </c>
      <c r="F16" s="281">
        <f>G15*(1-'General Assumption &amp; Dashboards'!$D$11)</f>
        <v>23.533666870404531</v>
      </c>
      <c r="G16" s="281">
        <f t="shared" si="0"/>
        <v>29.306619581586077</v>
      </c>
      <c r="H16" s="282">
        <f>G16*'General Assumption &amp; Dashboards'!$D$9</f>
        <v>5861.3239163172157</v>
      </c>
      <c r="I16" s="283">
        <f>G16*'General Assumption &amp; Dashboards'!$D$10</f>
        <v>11722.647832634431</v>
      </c>
      <c r="J16" s="283">
        <f>SUM(I5:I16)</f>
        <v>40609.220167754545</v>
      </c>
      <c r="K16" s="15"/>
      <c r="L16" s="15"/>
      <c r="M16" s="15"/>
      <c r="N16" s="15"/>
    </row>
    <row r="17" spans="1:14" x14ac:dyDescent="0.2">
      <c r="A17" s="280">
        <v>13</v>
      </c>
      <c r="B17" s="281">
        <f>B16*(1+'General Assumption &amp; Dashboards'!$D$5)</f>
        <v>800.51610928384071</v>
      </c>
      <c r="C17" s="281">
        <f>B17*'General Assumption &amp; Dashboards'!$D$6</f>
        <v>160.10322185676816</v>
      </c>
      <c r="D17" s="281">
        <f>C17*'General Assumption &amp; Dashboards'!$D$7</f>
        <v>40.02580546419204</v>
      </c>
      <c r="E17" s="281">
        <f>D17*'General Assumption &amp; Dashboards'!$D$8</f>
        <v>6.0038708196288058</v>
      </c>
      <c r="F17" s="281">
        <f>G16*(1-'General Assumption &amp; Dashboards'!$D$11)</f>
        <v>28.427420994138494</v>
      </c>
      <c r="G17" s="281">
        <f t="shared" si="0"/>
        <v>34.431291813767302</v>
      </c>
      <c r="H17" s="282">
        <f>G17*'General Assumption &amp; Dashboards'!$D$9</f>
        <v>6886.2583627534605</v>
      </c>
      <c r="I17" s="283">
        <f>G17*'General Assumption &amp; Dashboards'!$D$10</f>
        <v>13772.516725506921</v>
      </c>
      <c r="J17" s="14"/>
      <c r="K17" s="14"/>
      <c r="L17" s="14"/>
      <c r="M17" s="14"/>
      <c r="N17" s="14"/>
    </row>
    <row r="18" spans="1:14" x14ac:dyDescent="0.2">
      <c r="A18" s="280">
        <v>14</v>
      </c>
      <c r="B18" s="281">
        <f>B17*(1+'General Assumption &amp; Dashboards'!$D$5)</f>
        <v>832.53675365519439</v>
      </c>
      <c r="C18" s="281">
        <f>B18*'General Assumption &amp; Dashboards'!$D$6</f>
        <v>166.50735073103888</v>
      </c>
      <c r="D18" s="281">
        <f>C18*'General Assumption &amp; Dashboards'!$D$7</f>
        <v>41.626837682759721</v>
      </c>
      <c r="E18" s="281">
        <f>D18*'General Assumption &amp; Dashboards'!$D$8</f>
        <v>6.2440256524139581</v>
      </c>
      <c r="F18" s="281">
        <f>G17*(1-'General Assumption &amp; Dashboards'!$D$11)</f>
        <v>33.398353059354285</v>
      </c>
      <c r="G18" s="281">
        <f t="shared" si="0"/>
        <v>39.642378711768245</v>
      </c>
      <c r="H18" s="282">
        <f>G18*'General Assumption &amp; Dashboards'!$D$9</f>
        <v>7928.4757423536494</v>
      </c>
      <c r="I18" s="283">
        <f>G18*'General Assumption &amp; Dashboards'!$D$10</f>
        <v>15856.951484707299</v>
      </c>
      <c r="J18" s="14"/>
      <c r="K18" s="14"/>
      <c r="L18" s="14"/>
      <c r="M18" s="14"/>
      <c r="N18" s="14"/>
    </row>
    <row r="19" spans="1:14" x14ac:dyDescent="0.2">
      <c r="A19" s="280">
        <v>15</v>
      </c>
      <c r="B19" s="281">
        <f>B18*(1+'General Assumption &amp; Dashboards'!$D$5)</f>
        <v>865.83822380140225</v>
      </c>
      <c r="C19" s="281">
        <f>B19*'General Assumption &amp; Dashboards'!$D$6</f>
        <v>173.16764476028047</v>
      </c>
      <c r="D19" s="281">
        <f>C19*'General Assumption &amp; Dashboards'!$D$7</f>
        <v>43.291911190070117</v>
      </c>
      <c r="E19" s="281">
        <f>D19*'General Assumption &amp; Dashboards'!$D$8</f>
        <v>6.4937866785105172</v>
      </c>
      <c r="F19" s="281">
        <f>G18*(1-'General Assumption &amp; Dashboards'!$D$11)</f>
        <v>38.453107350415195</v>
      </c>
      <c r="G19" s="281">
        <f t="shared" si="0"/>
        <v>44.946894028925712</v>
      </c>
      <c r="H19" s="282">
        <f>G19*'General Assumption &amp; Dashboards'!$D$9</f>
        <v>8989.3788057851416</v>
      </c>
      <c r="I19" s="283">
        <f>G19*'General Assumption &amp; Dashboards'!$D$10</f>
        <v>17978.757611570283</v>
      </c>
      <c r="J19" s="14"/>
      <c r="K19" s="14"/>
      <c r="L19" s="14"/>
      <c r="M19" s="14"/>
      <c r="N19" s="14"/>
    </row>
    <row r="20" spans="1:14" x14ac:dyDescent="0.2">
      <c r="A20" s="280">
        <v>16</v>
      </c>
      <c r="B20" s="281">
        <f>B19*(1+'General Assumption &amp; Dashboards'!$D$5)</f>
        <v>900.47175275345842</v>
      </c>
      <c r="C20" s="281">
        <f>B20*'General Assumption &amp; Dashboards'!$D$6</f>
        <v>180.0943505506917</v>
      </c>
      <c r="D20" s="281">
        <f>C20*'General Assumption &amp; Dashboards'!$D$7</f>
        <v>45.023587637672925</v>
      </c>
      <c r="E20" s="281">
        <f>D20*'General Assumption &amp; Dashboards'!$D$8</f>
        <v>6.7535381456509382</v>
      </c>
      <c r="F20" s="281">
        <f>G19*(1-'General Assumption &amp; Dashboards'!$D$11)</f>
        <v>43.598487208057939</v>
      </c>
      <c r="G20" s="281">
        <f t="shared" si="0"/>
        <v>50.352025353708875</v>
      </c>
      <c r="H20" s="282">
        <f>G20*'General Assumption &amp; Dashboards'!$D$9</f>
        <v>10070.405070741775</v>
      </c>
      <c r="I20" s="283">
        <f>G20*'General Assumption &amp; Dashboards'!$D$10</f>
        <v>20140.810141483551</v>
      </c>
      <c r="J20" s="14"/>
      <c r="K20" s="14"/>
      <c r="L20" s="14"/>
      <c r="M20" s="14"/>
      <c r="N20" s="14"/>
    </row>
    <row r="21" spans="1:14" x14ac:dyDescent="0.2">
      <c r="A21" s="280">
        <v>17</v>
      </c>
      <c r="B21" s="281">
        <f>B20*(1+'General Assumption &amp; Dashboards'!$D$5)</f>
        <v>936.49062286359674</v>
      </c>
      <c r="C21" s="281">
        <f>B21*'General Assumption &amp; Dashboards'!$D$6</f>
        <v>187.29812457271936</v>
      </c>
      <c r="D21" s="281">
        <f>C21*'General Assumption &amp; Dashboards'!$D$7</f>
        <v>46.82453114317984</v>
      </c>
      <c r="E21" s="281">
        <f>D21*'General Assumption &amp; Dashboards'!$D$8</f>
        <v>7.0236796714769758</v>
      </c>
      <c r="F21" s="281">
        <f>G20*(1-'General Assumption &amp; Dashboards'!$D$11)</f>
        <v>48.841464593097605</v>
      </c>
      <c r="G21" s="281">
        <f t="shared" si="0"/>
        <v>55.865144264574582</v>
      </c>
      <c r="H21" s="282">
        <f>G21*'General Assumption &amp; Dashboards'!$D$9</f>
        <v>11173.028852914917</v>
      </c>
      <c r="I21" s="283">
        <f>G21*'General Assumption &amp; Dashboards'!$D$10</f>
        <v>22346.057705829833</v>
      </c>
      <c r="J21" s="14"/>
      <c r="K21" s="14"/>
      <c r="L21" s="14"/>
      <c r="M21" s="14"/>
      <c r="N21" s="14"/>
    </row>
    <row r="22" spans="1:14" x14ac:dyDescent="0.2">
      <c r="A22" s="280">
        <v>18</v>
      </c>
      <c r="B22" s="281">
        <f>B21*(1+'General Assumption &amp; Dashboards'!$D$5)</f>
        <v>973.95024777814069</v>
      </c>
      <c r="C22" s="281">
        <f>B22*'General Assumption &amp; Dashboards'!$D$6</f>
        <v>194.79004955562814</v>
      </c>
      <c r="D22" s="281">
        <f>C22*'General Assumption &amp; Dashboards'!$D$7</f>
        <v>48.697512388907036</v>
      </c>
      <c r="E22" s="281">
        <f>D22*'General Assumption &amp; Dashboards'!$D$8</f>
        <v>7.3046268583360554</v>
      </c>
      <c r="F22" s="281">
        <f>G21*(1-'General Assumption &amp; Dashboards'!$D$11)</f>
        <v>54.189189936637341</v>
      </c>
      <c r="G22" s="281">
        <f t="shared" si="0"/>
        <v>61.493816794973398</v>
      </c>
      <c r="H22" s="282">
        <f>G22*'General Assumption &amp; Dashboards'!$D$9</f>
        <v>12298.76335899468</v>
      </c>
      <c r="I22" s="283">
        <f>G22*'General Assumption &amp; Dashboards'!$D$10</f>
        <v>24597.52671798936</v>
      </c>
      <c r="J22" s="14"/>
      <c r="K22" s="14"/>
      <c r="L22" s="14"/>
      <c r="M22" s="14"/>
      <c r="N22" s="14"/>
    </row>
    <row r="23" spans="1:14" x14ac:dyDescent="0.2">
      <c r="A23" s="280">
        <v>19</v>
      </c>
      <c r="B23" s="281">
        <f>B22*(1+'General Assumption &amp; Dashboards'!$D$5)</f>
        <v>1012.9082576892664</v>
      </c>
      <c r="C23" s="281">
        <f>B23*'General Assumption &amp; Dashboards'!$D$6</f>
        <v>202.5816515378533</v>
      </c>
      <c r="D23" s="281">
        <f>C23*'General Assumption &amp; Dashboards'!$D$7</f>
        <v>50.645412884463326</v>
      </c>
      <c r="E23" s="281">
        <f>D23*'General Assumption &amp; Dashboards'!$D$8</f>
        <v>7.5968119326694987</v>
      </c>
      <c r="F23" s="281">
        <f>G22*(1-'General Assumption &amp; Dashboards'!$D$11)</f>
        <v>59.649002291124198</v>
      </c>
      <c r="G23" s="281">
        <f t="shared" si="0"/>
        <v>67.245814223793701</v>
      </c>
      <c r="H23" s="282">
        <f>G23*'General Assumption &amp; Dashboards'!$D$9</f>
        <v>13449.162844758741</v>
      </c>
      <c r="I23" s="283">
        <f>G23*'General Assumption &amp; Dashboards'!$D$10</f>
        <v>26898.325689517482</v>
      </c>
      <c r="J23" s="14"/>
      <c r="K23" s="14"/>
      <c r="L23" s="14"/>
      <c r="M23" s="14"/>
      <c r="N23" s="14"/>
    </row>
    <row r="24" spans="1:14" x14ac:dyDescent="0.2">
      <c r="A24" s="280">
        <v>20</v>
      </c>
      <c r="B24" s="281">
        <f>B23*(1+'General Assumption &amp; Dashboards'!$D$5)</f>
        <v>1053.4245879968371</v>
      </c>
      <c r="C24" s="281">
        <f>B24*'General Assumption &amp; Dashboards'!$D$6</f>
        <v>210.68491759936742</v>
      </c>
      <c r="D24" s="281">
        <f>C24*'General Assumption &amp; Dashboards'!$D$7</f>
        <v>52.671229399841856</v>
      </c>
      <c r="E24" s="281">
        <f>D24*'General Assumption &amp; Dashboards'!$D$8</f>
        <v>7.9006844099762779</v>
      </c>
      <c r="F24" s="281">
        <f>G23*(1-'General Assumption &amp; Dashboards'!$D$11)</f>
        <v>65.228439797079886</v>
      </c>
      <c r="G24" s="281">
        <f t="shared" si="0"/>
        <v>73.129124207056165</v>
      </c>
      <c r="H24" s="282">
        <f>G24*'General Assumption &amp; Dashboards'!$D$9</f>
        <v>14625.824841411233</v>
      </c>
      <c r="I24" s="283">
        <f>G24*'General Assumption &amp; Dashboards'!$D$10</f>
        <v>29251.649682822466</v>
      </c>
      <c r="J24" s="14"/>
      <c r="K24" s="14"/>
      <c r="L24" s="14"/>
      <c r="M24" s="14"/>
      <c r="N24" s="14"/>
    </row>
    <row r="25" spans="1:14" x14ac:dyDescent="0.2">
      <c r="A25" s="280">
        <v>21</v>
      </c>
      <c r="B25" s="281">
        <f>B24*(1+'General Assumption &amp; Dashboards'!$D$5)</f>
        <v>1095.5615715167105</v>
      </c>
      <c r="C25" s="281">
        <f>B25*'General Assumption &amp; Dashboards'!$D$6</f>
        <v>219.11231430334212</v>
      </c>
      <c r="D25" s="281">
        <f>C25*'General Assumption &amp; Dashboards'!$D$7</f>
        <v>54.778078575835529</v>
      </c>
      <c r="E25" s="281">
        <f>D25*'General Assumption &amp; Dashboards'!$D$8</f>
        <v>8.2167117863753294</v>
      </c>
      <c r="F25" s="281">
        <f>G24*(1-'General Assumption &amp; Dashboards'!$D$11)</f>
        <v>70.935250480844473</v>
      </c>
      <c r="G25" s="281">
        <f t="shared" si="0"/>
        <v>79.151962267219801</v>
      </c>
      <c r="H25" s="282">
        <f>G25*'General Assumption &amp; Dashboards'!$D$9</f>
        <v>15830.392453443961</v>
      </c>
      <c r="I25" s="283">
        <f>G25*'General Assumption &amp; Dashboards'!$D$10</f>
        <v>31660.784906887922</v>
      </c>
      <c r="J25" s="14"/>
      <c r="K25" s="14"/>
      <c r="L25" s="14"/>
      <c r="M25" s="14"/>
      <c r="N25" s="14"/>
    </row>
    <row r="26" spans="1:14" x14ac:dyDescent="0.2">
      <c r="A26" s="280">
        <v>22</v>
      </c>
      <c r="B26" s="281">
        <f>B25*(1+'General Assumption &amp; Dashboards'!$D$5)</f>
        <v>1139.3840343773791</v>
      </c>
      <c r="C26" s="281">
        <f>B26*'General Assumption &amp; Dashboards'!$D$6</f>
        <v>227.87680687547584</v>
      </c>
      <c r="D26" s="281">
        <f>C26*'General Assumption &amp; Dashboards'!$D$7</f>
        <v>56.969201718868959</v>
      </c>
      <c r="E26" s="281">
        <f>D26*'General Assumption &amp; Dashboards'!$D$8</f>
        <v>8.5453802578303435</v>
      </c>
      <c r="F26" s="281">
        <f>G25*(1-'General Assumption &amp; Dashboards'!$D$11)</f>
        <v>76.777403399203209</v>
      </c>
      <c r="G26" s="281">
        <f t="shared" si="0"/>
        <v>85.322783657033554</v>
      </c>
      <c r="H26" s="282">
        <f>G26*'General Assumption &amp; Dashboards'!$D$9</f>
        <v>17064.556731406712</v>
      </c>
      <c r="I26" s="283">
        <f>G26*'General Assumption &amp; Dashboards'!$D$10</f>
        <v>34129.113462813424</v>
      </c>
      <c r="J26" s="14"/>
      <c r="K26" s="14"/>
      <c r="L26" s="14"/>
      <c r="M26" s="14"/>
      <c r="N26" s="14"/>
    </row>
    <row r="27" spans="1:14" x14ac:dyDescent="0.2">
      <c r="A27" s="280">
        <v>23</v>
      </c>
      <c r="B27" s="281">
        <f>B26*(1+'General Assumption &amp; Dashboards'!$D$5)</f>
        <v>1184.9593957524742</v>
      </c>
      <c r="C27" s="281">
        <f>B27*'General Assumption &amp; Dashboards'!$D$6</f>
        <v>236.99187915049484</v>
      </c>
      <c r="D27" s="281">
        <f>C27*'General Assumption &amp; Dashboards'!$D$7</f>
        <v>59.24796978762371</v>
      </c>
      <c r="E27" s="281">
        <f>D27*'General Assumption &amp; Dashboards'!$D$8</f>
        <v>8.8871954681435561</v>
      </c>
      <c r="F27" s="281">
        <f>G26*(1-'General Assumption &amp; Dashboards'!$D$11)</f>
        <v>82.763100147322547</v>
      </c>
      <c r="G27" s="281">
        <f t="shared" si="0"/>
        <v>91.650295615466106</v>
      </c>
      <c r="H27" s="282">
        <f>G27*'General Assumption &amp; Dashboards'!$D$9</f>
        <v>18330.059123093222</v>
      </c>
      <c r="I27" s="283">
        <f>G27*'General Assumption &amp; Dashboards'!$D$10</f>
        <v>36660.118246186445</v>
      </c>
      <c r="J27" s="14"/>
      <c r="K27" s="14"/>
      <c r="L27" s="14"/>
      <c r="M27" s="14"/>
      <c r="N27" s="14"/>
    </row>
    <row r="28" spans="1:14" s="16" customFormat="1" x14ac:dyDescent="0.2">
      <c r="A28" s="280">
        <v>24</v>
      </c>
      <c r="B28" s="281">
        <f>B27*(1+'General Assumption &amp; Dashboards'!$D$5)</f>
        <v>1232.3577715825732</v>
      </c>
      <c r="C28" s="281">
        <f>B28*'General Assumption &amp; Dashboards'!$D$6</f>
        <v>246.47155431651464</v>
      </c>
      <c r="D28" s="281">
        <f>C28*'General Assumption &amp; Dashboards'!$D$7</f>
        <v>61.61788857912866</v>
      </c>
      <c r="E28" s="281">
        <f>D28*'General Assumption &amp; Dashboards'!$D$8</f>
        <v>9.2426832868692994</v>
      </c>
      <c r="F28" s="281">
        <f>G27*(1-'General Assumption &amp; Dashboards'!$D$11)</f>
        <v>88.900786747002115</v>
      </c>
      <c r="G28" s="281">
        <f t="shared" si="0"/>
        <v>98.143470033871409</v>
      </c>
      <c r="H28" s="282">
        <f>G28*'General Assumption &amp; Dashboards'!$D$9</f>
        <v>19628.694006774283</v>
      </c>
      <c r="I28" s="283">
        <f>G28*'General Assumption &amp; Dashboards'!$D$10</f>
        <v>39257.388013548567</v>
      </c>
      <c r="J28" s="15"/>
      <c r="K28" s="283">
        <f>SUM(I17:I28)</f>
        <v>312550.00038886355</v>
      </c>
      <c r="L28" s="15"/>
      <c r="M28" s="15"/>
      <c r="N28" s="15"/>
    </row>
    <row r="29" spans="1:14" x14ac:dyDescent="0.2">
      <c r="A29" s="280">
        <v>25</v>
      </c>
      <c r="B29" s="281">
        <f>B28*(1+'General Assumption &amp; Dashboards'!$D$5)</f>
        <v>1281.6520824458762</v>
      </c>
      <c r="C29" s="281">
        <f>B29*'General Assumption &amp; Dashboards'!$D$6</f>
        <v>256.33041648917526</v>
      </c>
      <c r="D29" s="281">
        <f>C29*'General Assumption &amp; Dashboards'!$D$7</f>
        <v>64.082604122293816</v>
      </c>
      <c r="E29" s="281">
        <f>D29*'General Assumption &amp; Dashboards'!$D$8</f>
        <v>9.6123906183440724</v>
      </c>
      <c r="F29" s="281">
        <f>G28*(1-'General Assumption &amp; Dashboards'!$D$11)</f>
        <v>95.199165932855266</v>
      </c>
      <c r="G29" s="281">
        <f t="shared" si="0"/>
        <v>104.81155655119935</v>
      </c>
      <c r="H29" s="282">
        <f>G29*'General Assumption &amp; Dashboards'!$D$9</f>
        <v>20962.311310239867</v>
      </c>
      <c r="I29" s="283">
        <f>G29*'General Assumption &amp; Dashboards'!$D$10</f>
        <v>41924.622620479735</v>
      </c>
      <c r="J29" s="14"/>
      <c r="K29" s="14"/>
      <c r="L29" s="14"/>
      <c r="M29" s="14"/>
      <c r="N29" s="14"/>
    </row>
    <row r="30" spans="1:14" x14ac:dyDescent="0.2">
      <c r="A30" s="280">
        <v>26</v>
      </c>
      <c r="B30" s="281">
        <f>B29*(1+'General Assumption &amp; Dashboards'!$D$5)</f>
        <v>1332.9181657437114</v>
      </c>
      <c r="C30" s="281">
        <f>B30*'General Assumption &amp; Dashboards'!$D$6</f>
        <v>266.58363314874231</v>
      </c>
      <c r="D30" s="281">
        <f>C30*'General Assumption &amp; Dashboards'!$D$7</f>
        <v>66.645908287185577</v>
      </c>
      <c r="E30" s="281">
        <f>D30*'General Assumption &amp; Dashboards'!$D$8</f>
        <v>9.9968862430778369</v>
      </c>
      <c r="F30" s="281">
        <f>G29*(1-'General Assumption &amp; Dashboards'!$D$11)</f>
        <v>101.66720985466337</v>
      </c>
      <c r="G30" s="281">
        <f t="shared" si="0"/>
        <v>111.66409609774121</v>
      </c>
      <c r="H30" s="282">
        <f>G30*'General Assumption &amp; Dashboards'!$D$9</f>
        <v>22332.819219548241</v>
      </c>
      <c r="I30" s="283">
        <f>G30*'General Assumption &amp; Dashboards'!$D$10</f>
        <v>44665.638439096481</v>
      </c>
      <c r="J30" s="14"/>
      <c r="K30" s="14"/>
      <c r="L30" s="14"/>
      <c r="M30" s="14"/>
      <c r="N30" s="14"/>
    </row>
    <row r="31" spans="1:14" x14ac:dyDescent="0.2">
      <c r="A31" s="280">
        <v>27</v>
      </c>
      <c r="B31" s="281">
        <f>B30*(1+'General Assumption &amp; Dashboards'!$D$5)</f>
        <v>1386.2348923734598</v>
      </c>
      <c r="C31" s="281">
        <f>B31*'General Assumption &amp; Dashboards'!$D$6</f>
        <v>277.24697847469196</v>
      </c>
      <c r="D31" s="281">
        <f>C31*'General Assumption &amp; Dashboards'!$D$7</f>
        <v>69.311744618672989</v>
      </c>
      <c r="E31" s="281">
        <f>D31*'General Assumption &amp; Dashboards'!$D$8</f>
        <v>10.396761692800949</v>
      </c>
      <c r="F31" s="281">
        <f>G30*(1-'General Assumption &amp; Dashboards'!$D$11)</f>
        <v>108.31417321480897</v>
      </c>
      <c r="G31" s="281">
        <f t="shared" si="0"/>
        <v>118.71093490760992</v>
      </c>
      <c r="H31" s="282">
        <f>G31*'General Assumption &amp; Dashboards'!$D$9</f>
        <v>23742.186981521983</v>
      </c>
      <c r="I31" s="283">
        <f>G31*'General Assumption &amp; Dashboards'!$D$10</f>
        <v>47484.373963043967</v>
      </c>
      <c r="J31" s="14"/>
      <c r="K31" s="14"/>
      <c r="L31" s="14"/>
      <c r="M31" s="14"/>
      <c r="N31" s="14"/>
    </row>
    <row r="32" spans="1:14" x14ac:dyDescent="0.2">
      <c r="A32" s="280">
        <v>28</v>
      </c>
      <c r="B32" s="281">
        <f>B31*(1+'General Assumption &amp; Dashboards'!$D$5)</f>
        <v>1441.6842880683982</v>
      </c>
      <c r="C32" s="281">
        <f>B32*'General Assumption &amp; Dashboards'!$D$6</f>
        <v>288.33685761367968</v>
      </c>
      <c r="D32" s="281">
        <f>C32*'General Assumption &amp; Dashboards'!$D$7</f>
        <v>72.084214403419921</v>
      </c>
      <c r="E32" s="281">
        <f>D32*'General Assumption &amp; Dashboards'!$D$8</f>
        <v>10.812632160512988</v>
      </c>
      <c r="F32" s="281">
        <f>G31*(1-'General Assumption &amp; Dashboards'!$D$11)</f>
        <v>115.14960686038162</v>
      </c>
      <c r="G32" s="281">
        <f t="shared" si="0"/>
        <v>125.96223902089461</v>
      </c>
      <c r="H32" s="282">
        <f>G32*'General Assumption &amp; Dashboards'!$D$9</f>
        <v>25192.447804178923</v>
      </c>
      <c r="I32" s="283">
        <f>G32*'General Assumption &amp; Dashboards'!$D$10</f>
        <v>50384.895608357845</v>
      </c>
      <c r="J32" s="14"/>
      <c r="K32" s="14"/>
      <c r="L32" s="14"/>
      <c r="M32" s="14"/>
      <c r="N32" s="14"/>
    </row>
    <row r="33" spans="1:14" x14ac:dyDescent="0.2">
      <c r="A33" s="280">
        <v>29</v>
      </c>
      <c r="B33" s="281">
        <f>B32*(1+'General Assumption &amp; Dashboards'!$D$5)</f>
        <v>1499.3516595911342</v>
      </c>
      <c r="C33" s="281">
        <f>B33*'General Assumption &amp; Dashboards'!$D$6</f>
        <v>299.87033191822684</v>
      </c>
      <c r="D33" s="281">
        <f>C33*'General Assumption &amp; Dashboards'!$D$7</f>
        <v>74.96758297955671</v>
      </c>
      <c r="E33" s="281">
        <f>D33*'General Assumption &amp; Dashboards'!$D$8</f>
        <v>11.245137446933507</v>
      </c>
      <c r="F33" s="281">
        <f>G32*(1-'General Assumption &amp; Dashboards'!$D$11)</f>
        <v>122.18337185026778</v>
      </c>
      <c r="G33" s="281">
        <f t="shared" si="0"/>
        <v>133.42850929720129</v>
      </c>
      <c r="H33" s="282">
        <f>G33*'General Assumption &amp; Dashboards'!$D$9</f>
        <v>26685.701859440258</v>
      </c>
      <c r="I33" s="283">
        <f>G33*'General Assumption &amp; Dashboards'!$D$10</f>
        <v>53371.403718880516</v>
      </c>
      <c r="J33" s="14"/>
      <c r="K33" s="14"/>
      <c r="L33" s="14"/>
      <c r="M33" s="14"/>
      <c r="N33" s="14"/>
    </row>
    <row r="34" spans="1:14" x14ac:dyDescent="0.2">
      <c r="A34" s="280">
        <v>30</v>
      </c>
      <c r="B34" s="281">
        <f>B33*(1+'General Assumption &amp; Dashboards'!$D$5)</f>
        <v>1559.3257259747795</v>
      </c>
      <c r="C34" s="281">
        <f>B34*'General Assumption &amp; Dashboards'!$D$6</f>
        <v>311.86514519495591</v>
      </c>
      <c r="D34" s="281">
        <f>C34*'General Assumption &amp; Dashboards'!$D$7</f>
        <v>77.966286298738979</v>
      </c>
      <c r="E34" s="281">
        <f>D34*'General Assumption &amp; Dashboards'!$D$8</f>
        <v>11.694942944810846</v>
      </c>
      <c r="F34" s="281">
        <f>G33*(1-'General Assumption &amp; Dashboards'!$D$11)</f>
        <v>129.42565401828526</v>
      </c>
      <c r="G34" s="281">
        <f t="shared" si="0"/>
        <v>141.12059696309609</v>
      </c>
      <c r="H34" s="282">
        <f>G34*'General Assumption &amp; Dashboards'!$D$9</f>
        <v>28224.119392619217</v>
      </c>
      <c r="I34" s="283">
        <f>G34*'General Assumption &amp; Dashboards'!$D$10</f>
        <v>56448.238785238435</v>
      </c>
      <c r="J34" s="14"/>
      <c r="K34" s="14"/>
      <c r="L34" s="14"/>
      <c r="M34" s="14"/>
      <c r="N34" s="14"/>
    </row>
    <row r="35" spans="1:14" x14ac:dyDescent="0.2">
      <c r="A35" s="280">
        <v>31</v>
      </c>
      <c r="B35" s="281">
        <f>B34*(1+'General Assumption &amp; Dashboards'!$D$5)</f>
        <v>1621.6987550137708</v>
      </c>
      <c r="C35" s="281">
        <f>B35*'General Assumption &amp; Dashboards'!$D$6</f>
        <v>324.33975100275416</v>
      </c>
      <c r="D35" s="281">
        <f>C35*'General Assumption &amp; Dashboards'!$D$7</f>
        <v>81.084937750688539</v>
      </c>
      <c r="E35" s="281">
        <f>D35*'General Assumption &amp; Dashboards'!$D$8</f>
        <v>12.16274066260328</v>
      </c>
      <c r="F35" s="281">
        <f>G34*(1-'General Assumption &amp; Dashboards'!$D$11)</f>
        <v>136.88697905420321</v>
      </c>
      <c r="G35" s="281">
        <f t="shared" si="0"/>
        <v>149.04971971680649</v>
      </c>
      <c r="H35" s="282">
        <f>G35*'General Assumption &amp; Dashboards'!$D$9</f>
        <v>29809.943943361297</v>
      </c>
      <c r="I35" s="283">
        <f>G35*'General Assumption &amp; Dashboards'!$D$10</f>
        <v>59619.887886722594</v>
      </c>
      <c r="J35" s="14"/>
      <c r="K35" s="14"/>
      <c r="L35" s="14"/>
      <c r="M35" s="14"/>
      <c r="N35" s="14"/>
    </row>
    <row r="36" spans="1:14" x14ac:dyDescent="0.2">
      <c r="A36" s="280">
        <v>32</v>
      </c>
      <c r="B36" s="281">
        <f>B35*(1+'General Assumption &amp; Dashboards'!$D$5)</f>
        <v>1686.5667052143217</v>
      </c>
      <c r="C36" s="281">
        <f>B36*'General Assumption &amp; Dashboards'!$D$6</f>
        <v>337.31334104286435</v>
      </c>
      <c r="D36" s="281">
        <f>C36*'General Assumption &amp; Dashboards'!$D$7</f>
        <v>84.328335260716088</v>
      </c>
      <c r="E36" s="281">
        <f>D36*'General Assumption &amp; Dashboards'!$D$8</f>
        <v>12.649250289107412</v>
      </c>
      <c r="F36" s="281">
        <f>G35*(1-'General Assumption &amp; Dashboards'!$D$11)</f>
        <v>144.5782281253023</v>
      </c>
      <c r="G36" s="281">
        <f t="shared" si="0"/>
        <v>157.22747841440972</v>
      </c>
      <c r="H36" s="282">
        <f>G36*'General Assumption &amp; Dashboards'!$D$9</f>
        <v>31445.495682881945</v>
      </c>
      <c r="I36" s="283">
        <f>G36*'General Assumption &amp; Dashboards'!$D$10</f>
        <v>62890.99136576389</v>
      </c>
      <c r="J36" s="14"/>
      <c r="K36" s="14"/>
      <c r="L36" s="14"/>
      <c r="M36" s="14"/>
      <c r="N36" s="14"/>
    </row>
    <row r="37" spans="1:14" x14ac:dyDescent="0.2">
      <c r="A37" s="280">
        <v>33</v>
      </c>
      <c r="B37" s="281">
        <f>B36*(1+'General Assumption &amp; Dashboards'!$D$5)</f>
        <v>1754.0293734228947</v>
      </c>
      <c r="C37" s="281">
        <f>B37*'General Assumption &amp; Dashboards'!$D$6</f>
        <v>350.80587468457895</v>
      </c>
      <c r="D37" s="281">
        <f>C37*'General Assumption &amp; Dashboards'!$D$7</f>
        <v>87.701468671144738</v>
      </c>
      <c r="E37" s="281">
        <f>D37*'General Assumption &amp; Dashboards'!$D$8</f>
        <v>13.15522030067171</v>
      </c>
      <c r="F37" s="281">
        <f>G36*(1-'General Assumption &amp; Dashboards'!$D$11)</f>
        <v>152.51065406197742</v>
      </c>
      <c r="G37" s="281">
        <f t="shared" ref="G37:G68" si="1">E37+F37</f>
        <v>165.66587436264913</v>
      </c>
      <c r="H37" s="282">
        <f>G37*'General Assumption &amp; Dashboards'!$D$9</f>
        <v>33133.174872529824</v>
      </c>
      <c r="I37" s="283">
        <f>G37*'General Assumption &amp; Dashboards'!$D$10</f>
        <v>66266.349745059648</v>
      </c>
      <c r="J37" s="14"/>
      <c r="K37" s="14"/>
      <c r="L37" s="14"/>
      <c r="M37" s="14"/>
      <c r="N37" s="14"/>
    </row>
    <row r="38" spans="1:14" x14ac:dyDescent="0.2">
      <c r="A38" s="280">
        <v>34</v>
      </c>
      <c r="B38" s="281">
        <f>B37*(1+'General Assumption &amp; Dashboards'!$D$5)</f>
        <v>1824.1905483598105</v>
      </c>
      <c r="C38" s="281">
        <f>B38*'General Assumption &amp; Dashboards'!$D$6</f>
        <v>364.83810967196212</v>
      </c>
      <c r="D38" s="281">
        <f>C38*'General Assumption &amp; Dashboards'!$D$7</f>
        <v>91.209527417990529</v>
      </c>
      <c r="E38" s="281">
        <f>D38*'General Assumption &amp; Dashboards'!$D$8</f>
        <v>13.681429112698579</v>
      </c>
      <c r="F38" s="281">
        <f>G37*(1-'General Assumption &amp; Dashboards'!$D$11)</f>
        <v>160.69589813176967</v>
      </c>
      <c r="G38" s="281">
        <f t="shared" si="1"/>
        <v>174.37732724446823</v>
      </c>
      <c r="H38" s="282">
        <f>G38*'General Assumption &amp; Dashboards'!$D$9</f>
        <v>34875.46544889365</v>
      </c>
      <c r="I38" s="283">
        <f>G38*'General Assumption &amp; Dashboards'!$D$10</f>
        <v>69750.930897787301</v>
      </c>
      <c r="J38" s="14"/>
      <c r="K38" s="14"/>
      <c r="L38" s="14"/>
      <c r="M38" s="14"/>
      <c r="N38" s="14"/>
    </row>
    <row r="39" spans="1:14" x14ac:dyDescent="0.2">
      <c r="A39" s="280">
        <v>35</v>
      </c>
      <c r="B39" s="281">
        <f>B38*(1+'General Assumption &amp; Dashboards'!$D$5)</f>
        <v>1897.158170294203</v>
      </c>
      <c r="C39" s="281">
        <f>B39*'General Assumption &amp; Dashboards'!$D$6</f>
        <v>379.43163405884064</v>
      </c>
      <c r="D39" s="281">
        <f>C39*'General Assumption &amp; Dashboards'!$D$7</f>
        <v>94.857908514710161</v>
      </c>
      <c r="E39" s="281">
        <f>D39*'General Assumption &amp; Dashboards'!$D$8</f>
        <v>14.228686277206524</v>
      </c>
      <c r="F39" s="281">
        <f>G38*(1-'General Assumption &amp; Dashboards'!$D$11)</f>
        <v>169.14600742713418</v>
      </c>
      <c r="G39" s="281">
        <f t="shared" si="1"/>
        <v>183.3746937043407</v>
      </c>
      <c r="H39" s="282">
        <f>G39*'General Assumption &amp; Dashboards'!$D$9</f>
        <v>36674.938740868143</v>
      </c>
      <c r="I39" s="283">
        <f>G39*'General Assumption &amp; Dashboards'!$D$10</f>
        <v>73349.877481736286</v>
      </c>
      <c r="J39" s="14"/>
      <c r="K39" s="14"/>
      <c r="L39" s="14"/>
      <c r="M39" s="14"/>
      <c r="N39" s="14"/>
    </row>
    <row r="40" spans="1:14" s="16" customFormat="1" x14ac:dyDescent="0.2">
      <c r="A40" s="280">
        <v>36</v>
      </c>
      <c r="B40" s="281">
        <f>B39*(1+'General Assumption &amp; Dashboards'!$D$5)</f>
        <v>1973.0444971059712</v>
      </c>
      <c r="C40" s="281">
        <f>B40*'General Assumption &amp; Dashboards'!$D$6</f>
        <v>394.60889942119428</v>
      </c>
      <c r="D40" s="281">
        <f>C40*'General Assumption &amp; Dashboards'!$D$7</f>
        <v>98.65222485529857</v>
      </c>
      <c r="E40" s="281">
        <f>D40*'General Assumption &amp; Dashboards'!$D$8</f>
        <v>14.797833728294785</v>
      </c>
      <c r="F40" s="281">
        <f>G39*(1-'General Assumption &amp; Dashboards'!$D$11)</f>
        <v>177.87345289321047</v>
      </c>
      <c r="G40" s="281">
        <f t="shared" si="1"/>
        <v>192.67128662150526</v>
      </c>
      <c r="H40" s="282">
        <f>G40*'General Assumption &amp; Dashboards'!$D$9</f>
        <v>38534.257324301056</v>
      </c>
      <c r="I40" s="283">
        <f>G40*'General Assumption &amp; Dashboards'!$D$10</f>
        <v>77068.514648602111</v>
      </c>
      <c r="J40" s="15"/>
      <c r="K40" s="15"/>
      <c r="L40" s="283">
        <f>SUM(I29:I40)</f>
        <v>703225.72516076872</v>
      </c>
      <c r="M40" s="15"/>
      <c r="N40" s="15"/>
    </row>
    <row r="41" spans="1:14" x14ac:dyDescent="0.2">
      <c r="A41" s="280">
        <v>37</v>
      </c>
      <c r="B41" s="281">
        <f>B40*(1+'General Assumption &amp; Dashboards'!$D$5)</f>
        <v>2051.9662769902102</v>
      </c>
      <c r="C41" s="281">
        <f>B41*'General Assumption &amp; Dashboards'!$D$6</f>
        <v>410.39325539804207</v>
      </c>
      <c r="D41" s="281">
        <f>C41*'General Assumption &amp; Dashboards'!$D$7</f>
        <v>102.59831384951052</v>
      </c>
      <c r="E41" s="281">
        <f>D41*'General Assumption &amp; Dashboards'!$D$8</f>
        <v>15.389747077426577</v>
      </c>
      <c r="F41" s="281">
        <f>G40*(1-'General Assumption &amp; Dashboards'!$D$11)</f>
        <v>186.89114802286011</v>
      </c>
      <c r="G41" s="281">
        <f t="shared" si="1"/>
        <v>202.28089510028667</v>
      </c>
      <c r="H41" s="282">
        <f>G41*'General Assumption &amp; Dashboards'!$D$9</f>
        <v>40456.17902005733</v>
      </c>
      <c r="I41" s="283">
        <f>G41*'General Assumption &amp; Dashboards'!$D$10</f>
        <v>80912.358040114661</v>
      </c>
      <c r="J41" s="14"/>
      <c r="K41" s="14"/>
      <c r="L41" s="14"/>
      <c r="M41" s="14"/>
      <c r="N41" s="14"/>
    </row>
    <row r="42" spans="1:14" x14ac:dyDescent="0.2">
      <c r="A42" s="280">
        <v>38</v>
      </c>
      <c r="B42" s="281">
        <f>B41*(1+'General Assumption &amp; Dashboards'!$D$5)</f>
        <v>2134.0449280698185</v>
      </c>
      <c r="C42" s="281">
        <f>B42*'General Assumption &amp; Dashboards'!$D$6</f>
        <v>426.80898561396373</v>
      </c>
      <c r="D42" s="281">
        <f>C42*'General Assumption &amp; Dashboards'!$D$7</f>
        <v>106.70224640349093</v>
      </c>
      <c r="E42" s="281">
        <f>D42*'General Assumption &amp; Dashboards'!$D$8</f>
        <v>16.005336960523639</v>
      </c>
      <c r="F42" s="281">
        <f>G41*(1-'General Assumption &amp; Dashboards'!$D$11)</f>
        <v>196.21246824727805</v>
      </c>
      <c r="G42" s="281">
        <f t="shared" si="1"/>
        <v>212.21780520780169</v>
      </c>
      <c r="H42" s="282">
        <f>G42*'General Assumption &amp; Dashboards'!$D$9</f>
        <v>42443.561041560337</v>
      </c>
      <c r="I42" s="283">
        <f>G42*'General Assumption &amp; Dashboards'!$D$10</f>
        <v>84887.122083120674</v>
      </c>
      <c r="J42" s="14"/>
      <c r="K42" s="14"/>
      <c r="L42" s="14"/>
      <c r="M42" s="14"/>
      <c r="N42" s="14"/>
    </row>
    <row r="43" spans="1:14" x14ac:dyDescent="0.2">
      <c r="A43" s="280">
        <v>39</v>
      </c>
      <c r="B43" s="281">
        <f>B42*(1+'General Assumption &amp; Dashboards'!$D$5)</f>
        <v>2219.4067251926112</v>
      </c>
      <c r="C43" s="281">
        <f>B43*'General Assumption &amp; Dashboards'!$D$6</f>
        <v>443.88134503852228</v>
      </c>
      <c r="D43" s="281">
        <f>C43*'General Assumption &amp; Dashboards'!$D$7</f>
        <v>110.97033625963057</v>
      </c>
      <c r="E43" s="281">
        <f>D43*'General Assumption &amp; Dashboards'!$D$8</f>
        <v>16.645550438944586</v>
      </c>
      <c r="F43" s="281">
        <f>G42*(1-'General Assumption &amp; Dashboards'!$D$11)</f>
        <v>205.85127105156764</v>
      </c>
      <c r="G43" s="281">
        <f t="shared" si="1"/>
        <v>222.49682149051222</v>
      </c>
      <c r="H43" s="282">
        <f>G43*'General Assumption &amp; Dashboards'!$D$9</f>
        <v>44499.364298102446</v>
      </c>
      <c r="I43" s="283">
        <f>G43*'General Assumption &amp; Dashboards'!$D$10</f>
        <v>88998.728596204892</v>
      </c>
      <c r="J43" s="14"/>
      <c r="K43" s="14"/>
      <c r="L43" s="14"/>
      <c r="M43" s="14"/>
      <c r="N43" s="14"/>
    </row>
    <row r="44" spans="1:14" x14ac:dyDescent="0.2">
      <c r="A44" s="280">
        <v>40</v>
      </c>
      <c r="B44" s="281">
        <f>B43*(1+'General Assumption &amp; Dashboards'!$D$5)</f>
        <v>2308.182994200316</v>
      </c>
      <c r="C44" s="281">
        <f>B44*'General Assumption &amp; Dashboards'!$D$6</f>
        <v>461.63659884006324</v>
      </c>
      <c r="D44" s="281">
        <f>C44*'General Assumption &amp; Dashboards'!$D$7</f>
        <v>115.40914971001581</v>
      </c>
      <c r="E44" s="281">
        <f>D44*'General Assumption &amp; Dashboards'!$D$8</f>
        <v>17.311372456502372</v>
      </c>
      <c r="F44" s="281">
        <f>G43*(1-'General Assumption &amp; Dashboards'!$D$11)</f>
        <v>215.82191684579684</v>
      </c>
      <c r="G44" s="281">
        <f t="shared" si="1"/>
        <v>233.1332893022992</v>
      </c>
      <c r="H44" s="282">
        <f>G44*'General Assumption &amp; Dashboards'!$D$9</f>
        <v>46626.65786045984</v>
      </c>
      <c r="I44" s="283">
        <f>G44*'General Assumption &amp; Dashboards'!$D$10</f>
        <v>93253.31572091968</v>
      </c>
      <c r="J44" s="14"/>
      <c r="K44" s="14"/>
      <c r="L44" s="14"/>
      <c r="M44" s="14"/>
      <c r="N44" s="14"/>
    </row>
    <row r="45" spans="1:14" x14ac:dyDescent="0.2">
      <c r="A45" s="280">
        <v>41</v>
      </c>
      <c r="B45" s="281">
        <f>B44*(1+'General Assumption &amp; Dashboards'!$D$5)</f>
        <v>2400.5103139683288</v>
      </c>
      <c r="C45" s="281">
        <f>B45*'General Assumption &amp; Dashboards'!$D$6</f>
        <v>480.10206279366577</v>
      </c>
      <c r="D45" s="281">
        <f>C45*'General Assumption &amp; Dashboards'!$D$7</f>
        <v>120.02551569841644</v>
      </c>
      <c r="E45" s="281">
        <f>D45*'General Assumption &amp; Dashboards'!$D$8</f>
        <v>18.003827354762464</v>
      </c>
      <c r="F45" s="281">
        <f>G44*(1-'General Assumption &amp; Dashboards'!$D$11)</f>
        <v>226.13929062323021</v>
      </c>
      <c r="G45" s="281">
        <f t="shared" si="1"/>
        <v>244.14311797799269</v>
      </c>
      <c r="H45" s="282">
        <f>G45*'General Assumption &amp; Dashboards'!$D$9</f>
        <v>48828.623595598539</v>
      </c>
      <c r="I45" s="283">
        <f>G45*'General Assumption &amp; Dashboards'!$D$10</f>
        <v>97657.247191197079</v>
      </c>
      <c r="J45" s="14"/>
      <c r="K45" s="14"/>
      <c r="L45" s="14"/>
      <c r="M45" s="14"/>
      <c r="N45" s="14"/>
    </row>
    <row r="46" spans="1:14" x14ac:dyDescent="0.2">
      <c r="A46" s="280">
        <v>42</v>
      </c>
      <c r="B46" s="281">
        <f>B45*(1+'General Assumption &amp; Dashboards'!$D$5)</f>
        <v>2496.5307265270621</v>
      </c>
      <c r="C46" s="281">
        <f>B46*'General Assumption &amp; Dashboards'!$D$6</f>
        <v>499.30614530541243</v>
      </c>
      <c r="D46" s="281">
        <f>C46*'General Assumption &amp; Dashboards'!$D$7</f>
        <v>124.82653632635311</v>
      </c>
      <c r="E46" s="281">
        <f>D46*'General Assumption &amp; Dashboards'!$D$8</f>
        <v>18.723980448952965</v>
      </c>
      <c r="F46" s="281">
        <f>G45*(1-'General Assumption &amp; Dashboards'!$D$11)</f>
        <v>236.81882443865291</v>
      </c>
      <c r="G46" s="281">
        <f t="shared" si="1"/>
        <v>255.54280488760588</v>
      </c>
      <c r="H46" s="282">
        <f>G46*'General Assumption &amp; Dashboards'!$D$9</f>
        <v>51108.560977521178</v>
      </c>
      <c r="I46" s="283">
        <f>G46*'General Assumption &amp; Dashboards'!$D$10</f>
        <v>102217.12195504236</v>
      </c>
      <c r="J46" s="14"/>
      <c r="K46" s="14"/>
      <c r="L46" s="14"/>
      <c r="M46" s="14"/>
      <c r="N46" s="14"/>
    </row>
    <row r="47" spans="1:14" x14ac:dyDescent="0.2">
      <c r="A47" s="280">
        <v>43</v>
      </c>
      <c r="B47" s="281">
        <f>B46*(1+'General Assumption &amp; Dashboards'!$D$5)</f>
        <v>2596.3919555881448</v>
      </c>
      <c r="C47" s="281">
        <f>B47*'General Assumption &amp; Dashboards'!$D$6</f>
        <v>519.27839111762898</v>
      </c>
      <c r="D47" s="281">
        <f>C47*'General Assumption &amp; Dashboards'!$D$7</f>
        <v>129.81959777940725</v>
      </c>
      <c r="E47" s="281">
        <f>D47*'General Assumption &amp; Dashboards'!$D$8</f>
        <v>19.472939666911085</v>
      </c>
      <c r="F47" s="281">
        <f>G46*(1-'General Assumption &amp; Dashboards'!$D$11)</f>
        <v>247.8765207409777</v>
      </c>
      <c r="G47" s="281">
        <f t="shared" si="1"/>
        <v>267.34946040788878</v>
      </c>
      <c r="H47" s="282">
        <f>G47*'General Assumption &amp; Dashboards'!$D$9</f>
        <v>53469.89208157776</v>
      </c>
      <c r="I47" s="283">
        <f>G47*'General Assumption &amp; Dashboards'!$D$10</f>
        <v>106939.78416315552</v>
      </c>
      <c r="J47" s="14"/>
      <c r="K47" s="14"/>
      <c r="L47" s="14"/>
      <c r="M47" s="14"/>
      <c r="N47" s="14"/>
    </row>
    <row r="48" spans="1:14" x14ac:dyDescent="0.2">
      <c r="A48" s="280">
        <v>44</v>
      </c>
      <c r="B48" s="281">
        <f>B47*(1+'General Assumption &amp; Dashboards'!$D$5)</f>
        <v>2700.2476338116708</v>
      </c>
      <c r="C48" s="281">
        <f>B48*'General Assumption &amp; Dashboards'!$D$6</f>
        <v>540.04952676233415</v>
      </c>
      <c r="D48" s="281">
        <f>C48*'General Assumption &amp; Dashboards'!$D$7</f>
        <v>135.01238169058354</v>
      </c>
      <c r="E48" s="281">
        <f>D48*'General Assumption &amp; Dashboards'!$D$8</f>
        <v>20.251857253587531</v>
      </c>
      <c r="F48" s="281">
        <f>G47*(1-'General Assumption &amp; Dashboards'!$D$11)</f>
        <v>259.32897659565214</v>
      </c>
      <c r="G48" s="281">
        <f t="shared" si="1"/>
        <v>279.58083384923964</v>
      </c>
      <c r="H48" s="282">
        <f>G48*'General Assumption &amp; Dashboards'!$D$9</f>
        <v>55916.166769847929</v>
      </c>
      <c r="I48" s="283">
        <f>G48*'General Assumption &amp; Dashboards'!$D$10</f>
        <v>111832.33353969586</v>
      </c>
      <c r="J48" s="14"/>
      <c r="K48" s="14"/>
      <c r="L48" s="14"/>
      <c r="M48" s="14"/>
      <c r="N48" s="14"/>
    </row>
    <row r="49" spans="1:14" x14ac:dyDescent="0.2">
      <c r="A49" s="280">
        <v>45</v>
      </c>
      <c r="B49" s="281">
        <f>B48*(1+'General Assumption &amp; Dashboards'!$D$5)</f>
        <v>2808.2575391641376</v>
      </c>
      <c r="C49" s="281">
        <f>B49*'General Assumption &amp; Dashboards'!$D$6</f>
        <v>561.65150783282752</v>
      </c>
      <c r="D49" s="281">
        <f>C49*'General Assumption &amp; Dashboards'!$D$7</f>
        <v>140.41287695820688</v>
      </c>
      <c r="E49" s="281">
        <f>D49*'General Assumption &amp; Dashboards'!$D$8</f>
        <v>21.061931543731031</v>
      </c>
      <c r="F49" s="281">
        <f>G48*(1-'General Assumption &amp; Dashboards'!$D$11)</f>
        <v>271.19340883376242</v>
      </c>
      <c r="G49" s="281">
        <f t="shared" si="1"/>
        <v>292.25534037749344</v>
      </c>
      <c r="H49" s="282">
        <f>G49*'General Assumption &amp; Dashboards'!$D$9</f>
        <v>58451.06807549869</v>
      </c>
      <c r="I49" s="283">
        <f>G49*'General Assumption &amp; Dashboards'!$D$10</f>
        <v>116902.13615099738</v>
      </c>
      <c r="J49" s="14"/>
      <c r="K49" s="14"/>
      <c r="L49" s="14"/>
      <c r="M49" s="14"/>
      <c r="N49" s="14"/>
    </row>
    <row r="50" spans="1:14" x14ac:dyDescent="0.2">
      <c r="A50" s="280">
        <v>46</v>
      </c>
      <c r="B50" s="281">
        <f>B49*(1+'General Assumption &amp; Dashboards'!$D$5)</f>
        <v>2920.5878407307032</v>
      </c>
      <c r="C50" s="281">
        <f>B50*'General Assumption &amp; Dashboards'!$D$6</f>
        <v>584.11756814614068</v>
      </c>
      <c r="D50" s="281">
        <f>C50*'General Assumption &amp; Dashboards'!$D$7</f>
        <v>146.02939203653517</v>
      </c>
      <c r="E50" s="281">
        <f>D50*'General Assumption &amp; Dashboards'!$D$8</f>
        <v>21.904408805480276</v>
      </c>
      <c r="F50" s="281">
        <f>G49*(1-'General Assumption &amp; Dashboards'!$D$11)</f>
        <v>283.48768016616862</v>
      </c>
      <c r="G50" s="281">
        <f t="shared" si="1"/>
        <v>305.39208897164889</v>
      </c>
      <c r="H50" s="282">
        <f>G50*'General Assumption &amp; Dashboards'!$D$9</f>
        <v>61078.417794329776</v>
      </c>
      <c r="I50" s="283">
        <f>G50*'General Assumption &amp; Dashboards'!$D$10</f>
        <v>122156.83558865955</v>
      </c>
      <c r="J50" s="14"/>
      <c r="K50" s="14"/>
      <c r="L50" s="14"/>
      <c r="M50" s="14"/>
      <c r="N50" s="14"/>
    </row>
    <row r="51" spans="1:14" x14ac:dyDescent="0.2">
      <c r="A51" s="280">
        <v>47</v>
      </c>
      <c r="B51" s="281">
        <f>B50*(1+'General Assumption &amp; Dashboards'!$D$5)</f>
        <v>3037.4113543599315</v>
      </c>
      <c r="C51" s="281">
        <f>B51*'General Assumption &amp; Dashboards'!$D$6</f>
        <v>607.48227087198632</v>
      </c>
      <c r="D51" s="281">
        <f>C51*'General Assumption &amp; Dashboards'!$D$7</f>
        <v>151.87056771799658</v>
      </c>
      <c r="E51" s="281">
        <f>D51*'General Assumption &amp; Dashboards'!$D$8</f>
        <v>22.780585157699488</v>
      </c>
      <c r="F51" s="281">
        <f>G50*(1-'General Assumption &amp; Dashboards'!$D$11)</f>
        <v>296.23032630249941</v>
      </c>
      <c r="G51" s="281">
        <f t="shared" si="1"/>
        <v>319.01091146019888</v>
      </c>
      <c r="H51" s="282">
        <f>G51*'General Assumption &amp; Dashboards'!$D$9</f>
        <v>63802.182292039775</v>
      </c>
      <c r="I51" s="283">
        <f>G51*'General Assumption &amp; Dashboards'!$D$10</f>
        <v>127604.36458407955</v>
      </c>
      <c r="J51" s="14"/>
      <c r="K51" s="14"/>
      <c r="L51" s="14"/>
      <c r="M51" s="14"/>
      <c r="N51" s="14"/>
    </row>
    <row r="52" spans="1:14" s="16" customFormat="1" x14ac:dyDescent="0.2">
      <c r="A52" s="280">
        <v>48</v>
      </c>
      <c r="B52" s="281">
        <f>B51*(1+'General Assumption &amp; Dashboards'!$D$5)</f>
        <v>3158.907808534329</v>
      </c>
      <c r="C52" s="281">
        <f>B52*'General Assumption &amp; Dashboards'!$D$6</f>
        <v>631.78156170686589</v>
      </c>
      <c r="D52" s="281">
        <f>C52*'General Assumption &amp; Dashboards'!$D$7</f>
        <v>157.94539042671647</v>
      </c>
      <c r="E52" s="281">
        <f>D52*'General Assumption &amp; Dashboards'!$D$8</f>
        <v>23.69180856400747</v>
      </c>
      <c r="F52" s="281">
        <f>G51*(1-'General Assumption &amp; Dashboards'!$D$11)</f>
        <v>309.44058411639293</v>
      </c>
      <c r="G52" s="281">
        <f t="shared" si="1"/>
        <v>333.13239268040041</v>
      </c>
      <c r="H52" s="282">
        <f>G52*'General Assumption &amp; Dashboards'!$D$9</f>
        <v>66626.478536080089</v>
      </c>
      <c r="I52" s="283">
        <f>G52*'General Assumption &amp; Dashboards'!$D$10</f>
        <v>133252.95707216018</v>
      </c>
      <c r="J52" s="15"/>
      <c r="K52" s="15"/>
      <c r="L52" s="15"/>
      <c r="M52" s="283">
        <f>SUM(I41:I52)</f>
        <v>1266614.3046853472</v>
      </c>
      <c r="N52" s="15"/>
    </row>
    <row r="53" spans="1:14" x14ac:dyDescent="0.2">
      <c r="A53" s="280">
        <v>49</v>
      </c>
      <c r="B53" s="281">
        <f>B52*(1+'General Assumption &amp; Dashboards'!$D$5)</f>
        <v>3285.2641208757022</v>
      </c>
      <c r="C53" s="281">
        <f>B53*'General Assumption &amp; Dashboards'!$D$6</f>
        <v>657.05282417514047</v>
      </c>
      <c r="D53" s="281">
        <f>C53*'General Assumption &amp; Dashboards'!$D$7</f>
        <v>164.26320604378512</v>
      </c>
      <c r="E53" s="281">
        <f>D53*'General Assumption &amp; Dashboards'!$D$8</f>
        <v>24.639480906567766</v>
      </c>
      <c r="F53" s="281">
        <f>G52*(1-'General Assumption &amp; Dashboards'!$D$11)</f>
        <v>323.13842089998838</v>
      </c>
      <c r="G53" s="281">
        <f t="shared" si="1"/>
        <v>347.77790180655614</v>
      </c>
      <c r="H53" s="282">
        <f>G53*'General Assumption &amp; Dashboards'!$D$9</f>
        <v>69555.580361311222</v>
      </c>
      <c r="I53" s="283">
        <f>G53*'General Assumption &amp; Dashboards'!$D$10</f>
        <v>139111.16072262244</v>
      </c>
      <c r="J53" s="14"/>
      <c r="K53" s="14"/>
      <c r="L53" s="14"/>
      <c r="M53" s="14"/>
      <c r="N53" s="14"/>
    </row>
    <row r="54" spans="1:14" x14ac:dyDescent="0.2">
      <c r="A54" s="280">
        <v>50</v>
      </c>
      <c r="B54" s="281">
        <f>B53*(1+'General Assumption &amp; Dashboards'!$D$5)</f>
        <v>3416.6746857107305</v>
      </c>
      <c r="C54" s="281">
        <f>B54*'General Assumption &amp; Dashboards'!$D$6</f>
        <v>683.33493714214615</v>
      </c>
      <c r="D54" s="281">
        <f>C54*'General Assumption &amp; Dashboards'!$D$7</f>
        <v>170.83373428553654</v>
      </c>
      <c r="E54" s="281">
        <f>D54*'General Assumption &amp; Dashboards'!$D$8</f>
        <v>25.625060142830481</v>
      </c>
      <c r="F54" s="281">
        <f>G53*(1-'General Assumption &amp; Dashboards'!$D$11)</f>
        <v>337.34456475235947</v>
      </c>
      <c r="G54" s="281">
        <f t="shared" si="1"/>
        <v>362.96962489518995</v>
      </c>
      <c r="H54" s="282">
        <f>G54*'General Assumption &amp; Dashboards'!$D$9</f>
        <v>72593.924979037984</v>
      </c>
      <c r="I54" s="283">
        <f>G54*'General Assumption &amp; Dashboards'!$D$10</f>
        <v>145187.84995807597</v>
      </c>
      <c r="J54" s="14"/>
      <c r="K54" s="14"/>
      <c r="L54" s="14"/>
      <c r="M54" s="14"/>
      <c r="N54" s="14"/>
    </row>
    <row r="55" spans="1:14" x14ac:dyDescent="0.2">
      <c r="A55" s="280">
        <v>51</v>
      </c>
      <c r="B55" s="281">
        <f>B54*(1+'General Assumption &amp; Dashboards'!$D$5)</f>
        <v>3553.3416731391599</v>
      </c>
      <c r="C55" s="281">
        <f>B55*'General Assumption &amp; Dashboards'!$D$6</f>
        <v>710.668334627832</v>
      </c>
      <c r="D55" s="281">
        <f>C55*'General Assumption &amp; Dashboards'!$D$7</f>
        <v>177.667083656958</v>
      </c>
      <c r="E55" s="281">
        <f>D55*'General Assumption &amp; Dashboards'!$D$8</f>
        <v>26.650062548543698</v>
      </c>
      <c r="F55" s="281">
        <f>G54*(1-'General Assumption &amp; Dashboards'!$D$11)</f>
        <v>352.08053614833426</v>
      </c>
      <c r="G55" s="281">
        <f t="shared" si="1"/>
        <v>378.73059869687796</v>
      </c>
      <c r="H55" s="282">
        <f>G55*'General Assumption &amp; Dashboards'!$D$9</f>
        <v>75746.119739375587</v>
      </c>
      <c r="I55" s="283">
        <f>G55*'General Assumption &amp; Dashboards'!$D$10</f>
        <v>151492.23947875117</v>
      </c>
      <c r="J55" s="14"/>
      <c r="K55" s="14"/>
      <c r="L55" s="14"/>
      <c r="M55" s="14"/>
      <c r="N55" s="14"/>
    </row>
    <row r="56" spans="1:14" x14ac:dyDescent="0.2">
      <c r="A56" s="280">
        <v>52</v>
      </c>
      <c r="B56" s="281">
        <f>B55*(1+'General Assumption &amp; Dashboards'!$D$5)</f>
        <v>3695.4753400647264</v>
      </c>
      <c r="C56" s="281">
        <f>B56*'General Assumption &amp; Dashboards'!$D$6</f>
        <v>739.09506801294538</v>
      </c>
      <c r="D56" s="281">
        <f>C56*'General Assumption &amp; Dashboards'!$D$7</f>
        <v>184.77376700323634</v>
      </c>
      <c r="E56" s="281">
        <f>D56*'General Assumption &amp; Dashboards'!$D$8</f>
        <v>27.716065050485451</v>
      </c>
      <c r="F56" s="281">
        <f>G55*(1-'General Assumption &amp; Dashboards'!$D$11)</f>
        <v>367.36868073597162</v>
      </c>
      <c r="G56" s="281">
        <f t="shared" si="1"/>
        <v>395.08474578645706</v>
      </c>
      <c r="H56" s="282">
        <f>G56*'General Assumption &amp; Dashboards'!$D$9</f>
        <v>79016.949157291412</v>
      </c>
      <c r="I56" s="283">
        <f>G56*'General Assumption &amp; Dashboards'!$D$10</f>
        <v>158033.89831458282</v>
      </c>
      <c r="J56" s="14"/>
      <c r="K56" s="14"/>
      <c r="L56" s="14"/>
      <c r="M56" s="14"/>
      <c r="N56" s="14"/>
    </row>
    <row r="57" spans="1:14" x14ac:dyDescent="0.2">
      <c r="A57" s="280">
        <v>53</v>
      </c>
      <c r="B57" s="281">
        <f>B56*(1+'General Assumption &amp; Dashboards'!$D$5)</f>
        <v>3843.2943536673156</v>
      </c>
      <c r="C57" s="281">
        <f>B57*'General Assumption &amp; Dashboards'!$D$6</f>
        <v>768.65887073346312</v>
      </c>
      <c r="D57" s="281">
        <f>C57*'General Assumption &amp; Dashboards'!$D$7</f>
        <v>192.16471768336578</v>
      </c>
      <c r="E57" s="281">
        <f>D57*'General Assumption &amp; Dashboards'!$D$8</f>
        <v>28.824707652504866</v>
      </c>
      <c r="F57" s="281">
        <f>G56*(1-'General Assumption &amp; Dashboards'!$D$11)</f>
        <v>383.23220341286333</v>
      </c>
      <c r="G57" s="281">
        <f t="shared" si="1"/>
        <v>412.05691106536818</v>
      </c>
      <c r="H57" s="282">
        <f>G57*'General Assumption &amp; Dashboards'!$D$9</f>
        <v>82411.382213073637</v>
      </c>
      <c r="I57" s="283">
        <f>G57*'General Assumption &amp; Dashboards'!$D$10</f>
        <v>164822.76442614727</v>
      </c>
      <c r="J57" s="14"/>
      <c r="K57" s="14"/>
      <c r="L57" s="14"/>
      <c r="M57" s="14"/>
      <c r="N57" s="14"/>
    </row>
    <row r="58" spans="1:14" x14ac:dyDescent="0.2">
      <c r="A58" s="280">
        <v>54</v>
      </c>
      <c r="B58" s="281">
        <f>B57*(1+'General Assumption &amp; Dashboards'!$D$5)</f>
        <v>3997.0261278140083</v>
      </c>
      <c r="C58" s="281">
        <f>B58*'General Assumption &amp; Dashboards'!$D$6</f>
        <v>799.40522556280166</v>
      </c>
      <c r="D58" s="281">
        <f>C58*'General Assumption &amp; Dashboards'!$D$7</f>
        <v>199.85130639070042</v>
      </c>
      <c r="E58" s="281">
        <f>D58*'General Assumption &amp; Dashboards'!$D$8</f>
        <v>29.977695958605061</v>
      </c>
      <c r="F58" s="281">
        <f>G57*(1-'General Assumption &amp; Dashboards'!$D$11)</f>
        <v>399.69520373340714</v>
      </c>
      <c r="G58" s="281">
        <f t="shared" si="1"/>
        <v>429.67289969201221</v>
      </c>
      <c r="H58" s="282">
        <f>G58*'General Assumption &amp; Dashboards'!$D$9</f>
        <v>85934.579938402443</v>
      </c>
      <c r="I58" s="283">
        <f>G58*'General Assumption &amp; Dashboards'!$D$10</f>
        <v>171869.15987680489</v>
      </c>
      <c r="J58" s="14"/>
      <c r="K58" s="14"/>
      <c r="L58" s="14"/>
      <c r="M58" s="14"/>
      <c r="N58" s="14"/>
    </row>
    <row r="59" spans="1:14" x14ac:dyDescent="0.2">
      <c r="A59" s="280">
        <v>55</v>
      </c>
      <c r="B59" s="281">
        <f>B58*(1+'General Assumption &amp; Dashboards'!$D$5)</f>
        <v>4156.9071729265688</v>
      </c>
      <c r="C59" s="281">
        <f>B59*'General Assumption &amp; Dashboards'!$D$6</f>
        <v>831.38143458531385</v>
      </c>
      <c r="D59" s="281">
        <f>C59*'General Assumption &amp; Dashboards'!$D$7</f>
        <v>207.84535864632846</v>
      </c>
      <c r="E59" s="281">
        <f>D59*'General Assumption &amp; Dashboards'!$D$8</f>
        <v>31.176803796949269</v>
      </c>
      <c r="F59" s="281">
        <f>G58*(1-'General Assumption &amp; Dashboards'!$D$11)</f>
        <v>416.78271270125185</v>
      </c>
      <c r="G59" s="281">
        <f t="shared" si="1"/>
        <v>447.95951649820114</v>
      </c>
      <c r="H59" s="282">
        <f>G59*'General Assumption &amp; Dashboards'!$D$9</f>
        <v>89591.903299640224</v>
      </c>
      <c r="I59" s="283">
        <f>G59*'General Assumption &amp; Dashboards'!$D$10</f>
        <v>179183.80659928045</v>
      </c>
      <c r="J59" s="14"/>
      <c r="K59" s="14"/>
      <c r="L59" s="14"/>
      <c r="M59" s="14"/>
      <c r="N59" s="14"/>
    </row>
    <row r="60" spans="1:14" x14ac:dyDescent="0.2">
      <c r="A60" s="280">
        <v>56</v>
      </c>
      <c r="B60" s="281">
        <f>B59*(1+'General Assumption &amp; Dashboards'!$D$5)</f>
        <v>4323.1834598436317</v>
      </c>
      <c r="C60" s="281">
        <f>B60*'General Assumption &amp; Dashboards'!$D$6</f>
        <v>864.63669196872638</v>
      </c>
      <c r="D60" s="281">
        <f>C60*'General Assumption &amp; Dashboards'!$D$7</f>
        <v>216.1591729921816</v>
      </c>
      <c r="E60" s="281">
        <f>D60*'General Assumption &amp; Dashboards'!$D$8</f>
        <v>32.423875948827238</v>
      </c>
      <c r="F60" s="281">
        <f>G59*(1-'General Assumption &amp; Dashboards'!$D$11)</f>
        <v>434.52073100325509</v>
      </c>
      <c r="G60" s="281">
        <f t="shared" si="1"/>
        <v>466.94460695208232</v>
      </c>
      <c r="H60" s="282">
        <f>G60*'General Assumption &amp; Dashboards'!$D$9</f>
        <v>93388.921390416464</v>
      </c>
      <c r="I60" s="283">
        <f>G60*'General Assumption &amp; Dashboards'!$D$10</f>
        <v>186777.84278083293</v>
      </c>
      <c r="J60" s="14"/>
      <c r="K60" s="14"/>
      <c r="L60" s="14"/>
      <c r="M60" s="14"/>
      <c r="N60" s="14"/>
    </row>
    <row r="61" spans="1:14" x14ac:dyDescent="0.2">
      <c r="A61" s="280">
        <v>57</v>
      </c>
      <c r="B61" s="281">
        <f>B60*(1+'General Assumption &amp; Dashboards'!$D$5)</f>
        <v>4496.1107982373769</v>
      </c>
      <c r="C61" s="281">
        <f>B61*'General Assumption &amp; Dashboards'!$D$6</f>
        <v>899.22215964747545</v>
      </c>
      <c r="D61" s="281">
        <f>C61*'General Assumption &amp; Dashboards'!$D$7</f>
        <v>224.80553991186886</v>
      </c>
      <c r="E61" s="281">
        <f>D61*'General Assumption &amp; Dashboards'!$D$8</f>
        <v>33.720830986780328</v>
      </c>
      <c r="F61" s="281">
        <f>G60*(1-'General Assumption &amp; Dashboards'!$D$11)</f>
        <v>452.93626874351986</v>
      </c>
      <c r="G61" s="281">
        <f t="shared" si="1"/>
        <v>486.65709973030016</v>
      </c>
      <c r="H61" s="282">
        <f>G61*'General Assumption &amp; Dashboards'!$D$9</f>
        <v>97331.419946060036</v>
      </c>
      <c r="I61" s="283">
        <f>G61*'General Assumption &amp; Dashboards'!$D$10</f>
        <v>194662.83989212007</v>
      </c>
      <c r="J61" s="14"/>
      <c r="K61" s="14"/>
      <c r="L61" s="14"/>
      <c r="M61" s="14"/>
      <c r="N61" s="14"/>
    </row>
    <row r="62" spans="1:14" x14ac:dyDescent="0.2">
      <c r="A62" s="280">
        <v>58</v>
      </c>
      <c r="B62" s="281">
        <f>B61*(1+'General Assumption &amp; Dashboards'!$D$5)</f>
        <v>4675.9552301668718</v>
      </c>
      <c r="C62" s="281">
        <f>B62*'General Assumption &amp; Dashboards'!$D$6</f>
        <v>935.19104603337439</v>
      </c>
      <c r="D62" s="281">
        <f>C62*'General Assumption &amp; Dashboards'!$D$7</f>
        <v>233.7977615083436</v>
      </c>
      <c r="E62" s="281">
        <f>D62*'General Assumption &amp; Dashboards'!$D$8</f>
        <v>35.06966422625154</v>
      </c>
      <c r="F62" s="281">
        <f>G61*(1-'General Assumption &amp; Dashboards'!$D$11)</f>
        <v>472.05738673839113</v>
      </c>
      <c r="G62" s="281">
        <f t="shared" si="1"/>
        <v>507.12705096464265</v>
      </c>
      <c r="H62" s="282">
        <f>G62*'General Assumption &amp; Dashboards'!$D$9</f>
        <v>101425.41019292852</v>
      </c>
      <c r="I62" s="283">
        <f>G62*'General Assumption &amp; Dashboards'!$D$10</f>
        <v>202850.82038585705</v>
      </c>
      <c r="J62" s="14"/>
      <c r="K62" s="14"/>
      <c r="L62" s="14"/>
      <c r="M62" s="14"/>
      <c r="N62" s="14"/>
    </row>
    <row r="63" spans="1:14" x14ac:dyDescent="0.2">
      <c r="A63" s="280">
        <v>59</v>
      </c>
      <c r="B63" s="281">
        <f>B62*(1+'General Assumption &amp; Dashboards'!$D$5)</f>
        <v>4862.9934393735466</v>
      </c>
      <c r="C63" s="281">
        <f>B63*'General Assumption &amp; Dashboards'!$D$6</f>
        <v>972.59868787470941</v>
      </c>
      <c r="D63" s="281">
        <f>C63*'General Assumption &amp; Dashboards'!$D$7</f>
        <v>243.14967196867735</v>
      </c>
      <c r="E63" s="281">
        <f>D63*'General Assumption &amp; Dashboards'!$D$8</f>
        <v>36.472450795301604</v>
      </c>
      <c r="F63" s="281">
        <f>G62*(1-'General Assumption &amp; Dashboards'!$D$11)</f>
        <v>491.91323943570336</v>
      </c>
      <c r="G63" s="281">
        <f t="shared" si="1"/>
        <v>528.38569023100501</v>
      </c>
      <c r="H63" s="282">
        <f>G63*'General Assumption &amp; Dashboards'!$D$9</f>
        <v>105677.138046201</v>
      </c>
      <c r="I63" s="283">
        <f>G63*'General Assumption &amp; Dashboards'!$D$10</f>
        <v>211354.276092402</v>
      </c>
      <c r="J63" s="14"/>
      <c r="K63" s="14"/>
      <c r="L63" s="14"/>
      <c r="M63" s="14"/>
      <c r="N63" s="14"/>
    </row>
    <row r="64" spans="1:14" s="16" customFormat="1" x14ac:dyDescent="0.2">
      <c r="A64" s="280">
        <v>60</v>
      </c>
      <c r="B64" s="281">
        <f>B63*(1+'General Assumption &amp; Dashboards'!$D$5)</f>
        <v>5057.5131769484888</v>
      </c>
      <c r="C64" s="281">
        <f>B64*'General Assumption &amp; Dashboards'!$D$6</f>
        <v>1011.5026353896978</v>
      </c>
      <c r="D64" s="281">
        <f>C64*'General Assumption &amp; Dashboards'!$D$7</f>
        <v>252.87565884742446</v>
      </c>
      <c r="E64" s="281">
        <f>D64*'General Assumption &amp; Dashboards'!$D$8</f>
        <v>37.931348827113666</v>
      </c>
      <c r="F64" s="281">
        <f>G63*(1-'General Assumption &amp; Dashboards'!$D$11)</f>
        <v>512.53411952407487</v>
      </c>
      <c r="G64" s="281">
        <f t="shared" si="1"/>
        <v>550.46546835118852</v>
      </c>
      <c r="H64" s="282">
        <f>G64*'General Assumption &amp; Dashboards'!$D$9</f>
        <v>110093.09367023771</v>
      </c>
      <c r="I64" s="283">
        <f>G64*'General Assumption &amp; Dashboards'!$D$10</f>
        <v>220186.18734047542</v>
      </c>
      <c r="J64" s="15"/>
      <c r="K64" s="15"/>
      <c r="L64" s="15"/>
      <c r="M64" s="15"/>
      <c r="N64" s="283">
        <f>SUM(I53:I64)</f>
        <v>2125532.8458679528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3"/>
  <sheetViews>
    <sheetView tabSelected="1" zoomScale="80" zoomScaleNormal="80" workbookViewId="0">
      <selection activeCell="C3" sqref="C3"/>
    </sheetView>
  </sheetViews>
  <sheetFormatPr baseColWidth="10" defaultColWidth="12.6640625" defaultRowHeight="14" x14ac:dyDescent="0.2"/>
  <cols>
    <col min="1" max="1" width="45.6640625" style="3" customWidth="1"/>
    <col min="2" max="2" width="87.6640625" style="3" customWidth="1"/>
    <col min="3" max="3" width="34.5" style="3" customWidth="1"/>
    <col min="4" max="4" width="22.1640625" style="3" customWidth="1"/>
    <col min="5" max="5" width="16.6640625" style="3" customWidth="1"/>
    <col min="6" max="6" width="12.1640625" style="3" customWidth="1"/>
    <col min="7" max="24" width="11.5" style="3" customWidth="1"/>
    <col min="25" max="25" width="12.6640625" style="3" customWidth="1"/>
    <col min="26" max="16384" width="12.6640625" style="3"/>
  </cols>
  <sheetData>
    <row r="1" spans="1:5" ht="18.75" customHeight="1" x14ac:dyDescent="0.25">
      <c r="A1" s="284" t="s">
        <v>323</v>
      </c>
      <c r="B1" s="284" t="s">
        <v>324</v>
      </c>
      <c r="C1" s="285" t="s">
        <v>325</v>
      </c>
      <c r="D1" s="285" t="s">
        <v>114</v>
      </c>
      <c r="E1" s="4"/>
    </row>
    <row r="2" spans="1:5" ht="18.75" customHeight="1" x14ac:dyDescent="0.25">
      <c r="A2" s="169" t="s">
        <v>326</v>
      </c>
      <c r="B2" s="169">
        <v>500</v>
      </c>
      <c r="C2" s="286">
        <v>200</v>
      </c>
      <c r="D2" s="287">
        <f>B2*C2</f>
        <v>100000</v>
      </c>
      <c r="E2" s="4"/>
    </row>
    <row r="3" spans="1:5" ht="18.75" customHeight="1" x14ac:dyDescent="0.25">
      <c r="A3" s="169" t="s">
        <v>327</v>
      </c>
      <c r="B3" s="169">
        <v>750</v>
      </c>
      <c r="C3" s="286">
        <v>100</v>
      </c>
      <c r="D3" s="287">
        <f>B3*C3</f>
        <v>75000</v>
      </c>
      <c r="E3" s="4"/>
    </row>
    <row r="4" spans="1:5" ht="18.75" customHeight="1" x14ac:dyDescent="0.25">
      <c r="A4" s="169" t="s">
        <v>328</v>
      </c>
      <c r="B4" s="169">
        <v>1200</v>
      </c>
      <c r="C4" s="286">
        <f>'Budget, Assum &amp; ProForma State '!G96</f>
        <v>75</v>
      </c>
      <c r="D4" s="287">
        <f>B4*C4</f>
        <v>90000</v>
      </c>
      <c r="E4" s="4"/>
    </row>
    <row r="5" spans="1:5" ht="18.75" customHeight="1" x14ac:dyDescent="0.25">
      <c r="A5" s="169" t="s">
        <v>329</v>
      </c>
      <c r="B5" s="169">
        <v>1806</v>
      </c>
      <c r="C5" s="286">
        <v>50</v>
      </c>
      <c r="D5" s="287">
        <f>B5*C5</f>
        <v>90300</v>
      </c>
      <c r="E5" s="4"/>
    </row>
    <row r="6" spans="1:5" ht="18.75" customHeight="1" x14ac:dyDescent="0.25">
      <c r="A6" s="146"/>
      <c r="B6" s="146"/>
      <c r="C6" s="146"/>
      <c r="D6" s="147"/>
      <c r="E6" s="4"/>
    </row>
    <row r="7" spans="1:5" ht="18.75" customHeight="1" x14ac:dyDescent="0.25">
      <c r="A7" s="146"/>
      <c r="B7" s="146"/>
      <c r="C7" s="288" t="s">
        <v>330</v>
      </c>
      <c r="D7" s="287">
        <f>SUM(D2:D5)</f>
        <v>355300</v>
      </c>
      <c r="E7" s="4"/>
    </row>
    <row r="8" spans="1:5" ht="18.75" customHeight="1" x14ac:dyDescent="0.25">
      <c r="A8" s="7"/>
      <c r="B8" s="4"/>
      <c r="C8" s="4"/>
      <c r="D8" s="4"/>
      <c r="E8" s="4"/>
    </row>
    <row r="9" spans="1:5" ht="18.75" customHeight="1" x14ac:dyDescent="0.25">
      <c r="A9" s="4"/>
      <c r="B9" s="4"/>
      <c r="C9" s="4"/>
      <c r="D9" s="4"/>
      <c r="E9" s="4"/>
    </row>
    <row r="10" spans="1:5" ht="18.75" customHeight="1" x14ac:dyDescent="0.25">
      <c r="A10" s="7"/>
      <c r="B10" s="4"/>
      <c r="C10" s="4"/>
      <c r="D10" s="4"/>
      <c r="E10" s="4"/>
    </row>
    <row r="11" spans="1:5" ht="18.75" customHeight="1" x14ac:dyDescent="0.25">
      <c r="A11" s="7"/>
      <c r="B11" s="4"/>
      <c r="C11" s="4"/>
      <c r="D11" s="4"/>
      <c r="E11" s="4"/>
    </row>
    <row r="12" spans="1:5" ht="18.75" customHeight="1" x14ac:dyDescent="0.25">
      <c r="A12" s="7"/>
      <c r="B12" s="4"/>
      <c r="C12" s="4"/>
      <c r="D12" s="4"/>
      <c r="E12" s="4"/>
    </row>
    <row r="13" spans="1:5" ht="18.75" customHeight="1" x14ac:dyDescent="0.25">
      <c r="A13" s="7"/>
      <c r="B13" s="4"/>
      <c r="C13" s="4"/>
      <c r="D13" s="4"/>
      <c r="E13" s="4"/>
    </row>
    <row r="14" spans="1:5" ht="18.75" customHeight="1" x14ac:dyDescent="0.25">
      <c r="A14" s="7"/>
      <c r="B14" s="4"/>
      <c r="C14" s="4"/>
      <c r="D14" s="4"/>
      <c r="E14" s="4"/>
    </row>
    <row r="15" spans="1:5" ht="18.75" customHeight="1" x14ac:dyDescent="0.25">
      <c r="A15" s="7"/>
      <c r="B15" s="4"/>
      <c r="C15" s="4"/>
      <c r="D15" s="4"/>
      <c r="E15" s="4"/>
    </row>
    <row r="16" spans="1:5" ht="18.75" customHeight="1" x14ac:dyDescent="0.25">
      <c r="A16" s="7"/>
      <c r="B16" s="4"/>
      <c r="C16" s="4"/>
      <c r="D16" s="4"/>
      <c r="E16" s="4"/>
    </row>
    <row r="17" spans="1:6" ht="18.75" customHeight="1" x14ac:dyDescent="0.25">
      <c r="A17" s="7"/>
      <c r="B17" s="4"/>
      <c r="C17" s="4"/>
      <c r="D17" s="4"/>
      <c r="E17" s="4"/>
    </row>
    <row r="18" spans="1:6" ht="18.75" customHeight="1" x14ac:dyDescent="0.25">
      <c r="A18" s="7"/>
      <c r="B18" s="4"/>
      <c r="C18" s="4"/>
      <c r="D18" s="4"/>
      <c r="E18" s="4"/>
    </row>
    <row r="19" spans="1:6" ht="18.75" customHeight="1" x14ac:dyDescent="0.25">
      <c r="A19" s="7"/>
      <c r="B19" s="4"/>
      <c r="C19" s="4"/>
      <c r="D19" s="4"/>
      <c r="E19" s="4"/>
    </row>
    <row r="20" spans="1:6" ht="18.75" customHeight="1" x14ac:dyDescent="0.25">
      <c r="A20" s="7"/>
      <c r="B20" s="4"/>
      <c r="C20" s="4"/>
      <c r="D20" s="4"/>
      <c r="E20" s="4"/>
    </row>
    <row r="21" spans="1:6" ht="18.75" customHeight="1" x14ac:dyDescent="0.25">
      <c r="A21" s="7"/>
      <c r="B21" s="4"/>
      <c r="C21" s="4"/>
      <c r="D21" s="4"/>
      <c r="E21" s="4"/>
    </row>
    <row r="22" spans="1:6" ht="18.75" customHeight="1" x14ac:dyDescent="0.25">
      <c r="A22" s="7"/>
      <c r="B22" s="4"/>
      <c r="C22" s="4"/>
      <c r="D22" s="4"/>
      <c r="E22" s="4"/>
    </row>
    <row r="23" spans="1:6" ht="18.75" customHeight="1" x14ac:dyDescent="0.25">
      <c r="A23" s="7"/>
      <c r="B23" s="4"/>
      <c r="C23" s="4"/>
      <c r="D23" s="4"/>
      <c r="E23" s="4"/>
    </row>
    <row r="24" spans="1:6" ht="18.75" customHeight="1" x14ac:dyDescent="0.25">
      <c r="A24" s="7"/>
      <c r="B24" s="4"/>
      <c r="C24" s="4"/>
      <c r="D24" s="4"/>
      <c r="E24" s="4"/>
    </row>
    <row r="25" spans="1:6" ht="18.75" customHeight="1" x14ac:dyDescent="0.25">
      <c r="A25" s="7"/>
      <c r="B25" s="4"/>
      <c r="C25" s="4"/>
      <c r="D25" s="4"/>
      <c r="E25" s="4"/>
    </row>
    <row r="26" spans="1:6" ht="18.75" customHeight="1" x14ac:dyDescent="0.25">
      <c r="A26" s="7"/>
      <c r="B26" s="4"/>
      <c r="C26" s="4"/>
      <c r="D26" s="4"/>
      <c r="E26" s="4"/>
    </row>
    <row r="27" spans="1:6" ht="18.75" customHeight="1" x14ac:dyDescent="0.25">
      <c r="A27" s="7"/>
      <c r="B27" s="4"/>
      <c r="C27" s="4"/>
      <c r="D27" s="4"/>
      <c r="E27" s="4"/>
    </row>
    <row r="28" spans="1:6" ht="18.75" customHeight="1" x14ac:dyDescent="0.25">
      <c r="A28" s="7"/>
      <c r="B28" s="4"/>
      <c r="C28" s="4"/>
      <c r="D28" s="4"/>
      <c r="E28" s="4"/>
    </row>
    <row r="29" spans="1:6" ht="18.75" customHeight="1" x14ac:dyDescent="0.25">
      <c r="A29" s="7"/>
      <c r="B29" s="4"/>
      <c r="C29" s="4"/>
      <c r="D29" s="4"/>
      <c r="E29" s="4"/>
    </row>
    <row r="30" spans="1:6" ht="18.75" customHeight="1" x14ac:dyDescent="0.25">
      <c r="A30" s="7"/>
      <c r="B30" s="4"/>
      <c r="C30" s="4"/>
      <c r="D30" s="4"/>
      <c r="E30" s="4"/>
    </row>
    <row r="31" spans="1:6" ht="18.75" customHeight="1" x14ac:dyDescent="0.25">
      <c r="A31" s="7"/>
      <c r="B31" s="4"/>
      <c r="C31" s="4"/>
      <c r="D31" s="4"/>
      <c r="E31" s="4"/>
    </row>
    <row r="32" spans="1:6" ht="18.75" customHeight="1" x14ac:dyDescent="0.25">
      <c r="A32" s="7"/>
      <c r="B32" s="4"/>
      <c r="C32" s="4"/>
      <c r="D32" s="4"/>
      <c r="E32" s="4"/>
      <c r="F32" s="9"/>
    </row>
    <row r="33" spans="1:4" ht="18.75" customHeight="1" x14ac:dyDescent="0.25">
      <c r="A33" s="4"/>
      <c r="B33" s="4"/>
      <c r="C33" s="4"/>
      <c r="D33" s="10"/>
    </row>
    <row r="34" spans="1:4" ht="18.75" customHeight="1" x14ac:dyDescent="0.25">
      <c r="A34" s="4"/>
      <c r="B34" s="4"/>
      <c r="C34" s="4"/>
    </row>
    <row r="35" spans="1:4" ht="18.75" customHeight="1" x14ac:dyDescent="0.25">
      <c r="A35" s="4"/>
      <c r="B35" s="4"/>
      <c r="C35" s="4"/>
    </row>
    <row r="36" spans="1:4" ht="18.75" customHeight="1" x14ac:dyDescent="0.25">
      <c r="C36" s="4"/>
      <c r="D36" s="4"/>
    </row>
    <row r="37" spans="1:4" ht="18.75" customHeight="1" x14ac:dyDescent="0.25">
      <c r="C37" s="6"/>
      <c r="D37" s="8"/>
    </row>
    <row r="38" spans="1:4" ht="18.75" customHeight="1" x14ac:dyDescent="0.25">
      <c r="C38" s="6"/>
      <c r="D38" s="8"/>
    </row>
    <row r="39" spans="1:4" ht="18.75" customHeight="1" x14ac:dyDescent="0.25">
      <c r="C39" s="6"/>
      <c r="D39" s="8"/>
    </row>
    <row r="40" spans="1:4" ht="18.75" customHeight="1" x14ac:dyDescent="0.25">
      <c r="C40" s="6"/>
      <c r="D40" s="8"/>
    </row>
    <row r="41" spans="1:4" x14ac:dyDescent="0.2">
      <c r="D41" s="9"/>
    </row>
    <row r="42" spans="1:4" ht="18.75" customHeight="1" x14ac:dyDescent="0.25">
      <c r="C42" s="4"/>
      <c r="D42" s="8"/>
    </row>
    <row r="43" spans="1:4" ht="18.75" customHeight="1" x14ac:dyDescent="0.25">
      <c r="D43" s="8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2"/>
  <sheetViews>
    <sheetView workbookViewId="0">
      <selection activeCell="C33" sqref="C33"/>
    </sheetView>
  </sheetViews>
  <sheetFormatPr baseColWidth="10" defaultColWidth="8.83203125" defaultRowHeight="15" x14ac:dyDescent="0.2"/>
  <cols>
    <col min="1" max="3" width="53" customWidth="1"/>
  </cols>
  <sheetData>
    <row r="1" spans="1:3" ht="16" x14ac:dyDescent="0.2">
      <c r="A1" s="164" t="s">
        <v>331</v>
      </c>
      <c r="B1" s="164" t="s">
        <v>332</v>
      </c>
      <c r="C1" s="164" t="s">
        <v>333</v>
      </c>
    </row>
    <row r="2" spans="1:3" x14ac:dyDescent="0.2">
      <c r="A2" s="165" t="s">
        <v>334</v>
      </c>
      <c r="B2" s="289">
        <v>19000</v>
      </c>
      <c r="C2" s="165" t="s">
        <v>335</v>
      </c>
    </row>
    <row r="3" spans="1:3" x14ac:dyDescent="0.2">
      <c r="A3" s="165" t="s">
        <v>244</v>
      </c>
      <c r="B3" s="289">
        <v>2333</v>
      </c>
      <c r="C3" s="165" t="s">
        <v>336</v>
      </c>
    </row>
    <row r="4" spans="1:3" x14ac:dyDescent="0.2">
      <c r="A4" s="165" t="s">
        <v>337</v>
      </c>
      <c r="B4" s="289">
        <v>1650</v>
      </c>
      <c r="C4" s="165" t="s">
        <v>338</v>
      </c>
    </row>
    <row r="5" spans="1:3" x14ac:dyDescent="0.2">
      <c r="A5" s="165" t="s">
        <v>238</v>
      </c>
      <c r="B5" s="289">
        <v>2683</v>
      </c>
      <c r="C5" s="165" t="s">
        <v>339</v>
      </c>
    </row>
    <row r="6" spans="1:3" x14ac:dyDescent="0.2">
      <c r="A6" s="165" t="s">
        <v>174</v>
      </c>
      <c r="B6" s="289">
        <v>417</v>
      </c>
      <c r="C6" s="165" t="s">
        <v>340</v>
      </c>
    </row>
    <row r="7" spans="1:3" x14ac:dyDescent="0.2">
      <c r="A7" s="165" t="s">
        <v>341</v>
      </c>
      <c r="B7" s="289">
        <v>2500</v>
      </c>
      <c r="C7" s="165" t="s">
        <v>342</v>
      </c>
    </row>
    <row r="8" spans="1:3" x14ac:dyDescent="0.2">
      <c r="A8" s="165" t="s">
        <v>343</v>
      </c>
      <c r="B8" s="289">
        <v>433</v>
      </c>
      <c r="C8" s="165" t="s">
        <v>344</v>
      </c>
    </row>
    <row r="9" spans="1:3" x14ac:dyDescent="0.2">
      <c r="A9" s="165" t="s">
        <v>345</v>
      </c>
      <c r="B9" s="289">
        <v>500</v>
      </c>
      <c r="C9" s="165" t="s">
        <v>346</v>
      </c>
    </row>
    <row r="10" spans="1:3" x14ac:dyDescent="0.2">
      <c r="A10" s="165" t="s">
        <v>347</v>
      </c>
      <c r="B10" s="289">
        <v>625</v>
      </c>
      <c r="C10" s="165" t="s">
        <v>348</v>
      </c>
    </row>
    <row r="11" spans="1:3" x14ac:dyDescent="0.2">
      <c r="A11" s="165" t="s">
        <v>349</v>
      </c>
      <c r="B11" s="289">
        <v>15000</v>
      </c>
      <c r="C11" s="165" t="s">
        <v>350</v>
      </c>
    </row>
    <row r="12" spans="1:3" x14ac:dyDescent="0.2">
      <c r="A12" s="165" t="s">
        <v>351</v>
      </c>
      <c r="B12" s="289">
        <f>SUM(B2:B11)</f>
        <v>45141</v>
      </c>
      <c r="C12" s="165" t="s">
        <v>352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General Assumption &amp; Dashboards</vt:lpstr>
      <vt:lpstr>Budget, Assum &amp; ProForma State </vt:lpstr>
      <vt:lpstr>CA &amp; Revenue - Essentials</vt:lpstr>
      <vt:lpstr>CA &amp; Revenue -Plus</vt:lpstr>
      <vt:lpstr>CA &amp; Revenue -Pro</vt:lpstr>
      <vt:lpstr>MVP Dev Estimate</vt:lpstr>
      <vt:lpstr>Fixed Costs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Owens</dc:creator>
  <cp:lastModifiedBy>Adam Lankford</cp:lastModifiedBy>
  <dcterms:created xsi:type="dcterms:W3CDTF">2025-10-21T20:51:48Z</dcterms:created>
  <dcterms:modified xsi:type="dcterms:W3CDTF">2025-11-02T22:01:25Z</dcterms:modified>
</cp:coreProperties>
</file>